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5" windowWidth="15180" windowHeight="11880" activeTab="1"/>
  </bookViews>
  <sheets>
    <sheet name="титул" sheetId="1" r:id="rId1"/>
    <sheet name="СМ-1" sheetId="2" r:id="rId2"/>
    <sheet name="Расчет -1 " sheetId="3" r:id="rId3"/>
    <sheet name="Ед.расц." sheetId="4" r:id="rId4"/>
    <sheet name="коэф." sheetId="5" r:id="rId5"/>
    <sheet name="транс" sheetId="6" r:id="rId6"/>
    <sheet name="СФР " sheetId="7" r:id="rId7"/>
    <sheet name="Индексы" sheetId="8" r:id="rId8"/>
    <sheet name="осн." sheetId="9" r:id="rId9"/>
    <sheet name="мат." sheetId="10" r:id="rId10"/>
    <sheet name="амортиз." sheetId="11" r:id="rId11"/>
    <sheet name="&quot;мат&quot;" sheetId="12" r:id="rId12"/>
    <sheet name="&quot;амортиз&quot;" sheetId="13" r:id="rId13"/>
    <sheet name="Лист1" sheetId="14" r:id="rId14"/>
  </sheets>
  <definedNames>
    <definedName name="_xlnm.Print_Titles" localSheetId="11">'"мат"'!$8:$8</definedName>
    <definedName name="_xlnm.Print_Titles" localSheetId="10">'амортиз.'!$10:$10</definedName>
    <definedName name="_xlnm.Print_Titles" localSheetId="3">'Ед.расц.'!$9:$9</definedName>
    <definedName name="_xlnm.Print_Titles" localSheetId="7">'Индексы'!$14:$14</definedName>
    <definedName name="_xlnm.Print_Titles" localSheetId="9">'мат.'!$11:$11</definedName>
    <definedName name="_xlnm.Print_Titles" localSheetId="8">'осн.'!$11:$11</definedName>
    <definedName name="_xlnm.Print_Titles" localSheetId="2">'Расчет -1 '!$9:$9</definedName>
    <definedName name="_xlnm.Print_Titles" localSheetId="1">'СМ-1'!$9:$9</definedName>
  </definedNames>
  <calcPr fullCalcOnLoad="1" fullPrecision="0"/>
</workbook>
</file>

<file path=xl/sharedStrings.xml><?xml version="1.0" encoding="utf-8"?>
<sst xmlns="http://schemas.openxmlformats.org/spreadsheetml/2006/main" count="7640" uniqueCount="1905">
  <si>
    <t xml:space="preserve">               Ведущий экономист                                 Л.А. Олейникова</t>
  </si>
  <si>
    <t>обработка начальных проб с использованием многостад. цикла дробления (измельчения), машинно-ручной способом, вес 1-2 кг, кат. XIII-XVI</t>
  </si>
  <si>
    <t>вес 6-15 кг, кат.IV-XII</t>
  </si>
  <si>
    <t xml:space="preserve">                  кат. XIII-XVI</t>
  </si>
  <si>
    <t>обработка лабор. проб на дисковом истир. ИДА-250 масса проб до 1000 г, машинным способом, до 0,074 мм:</t>
  </si>
  <si>
    <t>СНОР- 1, ч.-5, т.1, стр.1</t>
  </si>
  <si>
    <t>СНОР-, ч.5, т.1, с.28</t>
  </si>
  <si>
    <t>Кувалды</t>
  </si>
  <si>
    <t>СНОР-1,ч.-5,т.-1,с.34, 36</t>
  </si>
  <si>
    <t>СНОР-1.ч.5,т.1,стр.36</t>
  </si>
  <si>
    <t>обр</t>
  </si>
  <si>
    <t>СНОР -7, т.1, с.13</t>
  </si>
  <si>
    <t>Спирт ректификат</t>
  </si>
  <si>
    <t>Шкаф вытяжной</t>
  </si>
  <si>
    <t>СНОР-7.т.1,стр.13</t>
  </si>
  <si>
    <t>Микроскоп ПОЛАМ Р-312</t>
  </si>
  <si>
    <t>Станок шлифовальный</t>
  </si>
  <si>
    <t>СНОР -7, т.1, с.10</t>
  </si>
  <si>
    <t>Стул IV категории мягкости</t>
  </si>
  <si>
    <t>Пихтовое масло</t>
  </si>
  <si>
    <t>СНОР-7.т.1,стр.10</t>
  </si>
  <si>
    <t>Микроскоп поляризационный</t>
  </si>
  <si>
    <t>Устройство интеграционное</t>
  </si>
  <si>
    <t>СНОР -7, т.1, с.8</t>
  </si>
  <si>
    <t>Люминоскоп ЛСМ-103</t>
  </si>
  <si>
    <t>ед</t>
  </si>
  <si>
    <t>Бумага фильтровальная</t>
  </si>
  <si>
    <t>Иммерсионные жидкости</t>
  </si>
  <si>
    <t>СНОР-7.т.1,стр.8</t>
  </si>
  <si>
    <t>Микроскоп стереоскопический</t>
  </si>
  <si>
    <t>Центрифуга лабораторная</t>
  </si>
  <si>
    <t>ССН-7</t>
  </si>
  <si>
    <t>7.1.13.</t>
  </si>
  <si>
    <t>:6</t>
  </si>
  <si>
    <t>7.1.10.</t>
  </si>
  <si>
    <t>7.1.8.</t>
  </si>
  <si>
    <t>5. Камеральные работы</t>
  </si>
  <si>
    <t>Микрокалькулятор</t>
  </si>
  <si>
    <t>руб</t>
  </si>
  <si>
    <t>стоимости аналитической привязки точек GPS</t>
  </si>
  <si>
    <t xml:space="preserve">                                                                           кольев-0,5 м</t>
  </si>
  <si>
    <t>ССН-9</t>
  </si>
  <si>
    <t>т.42, с.2, гр.6</t>
  </si>
  <si>
    <t xml:space="preserve">                                        кат.IX</t>
  </si>
  <si>
    <t xml:space="preserve"> д-76 мм,  кат.VIII</t>
  </si>
  <si>
    <t>Сборник "разъяснений и допол…" 2000 г.</t>
  </si>
  <si>
    <t>т.23, с.4</t>
  </si>
  <si>
    <t>т.23, с.6</t>
  </si>
  <si>
    <t>т.23, с.22</t>
  </si>
  <si>
    <t>5.т.42, с.1</t>
  </si>
  <si>
    <t>СНОР -5, т.42, с.1</t>
  </si>
  <si>
    <t>СНОР-5, т.42, с.1</t>
  </si>
  <si>
    <t>Дрова</t>
  </si>
  <si>
    <t>Уголь</t>
  </si>
  <si>
    <t>т</t>
  </si>
  <si>
    <t>т.11, с.3, гр.18</t>
  </si>
  <si>
    <t>1.5.1.14.</t>
  </si>
  <si>
    <t>СНОР- 1, ч.-5, т.1, стр.14</t>
  </si>
  <si>
    <t>СНОР-1, ч.5, т.1, с. 1, 14, 16</t>
  </si>
  <si>
    <t>вес пробы 3-5 кг, кат.VII-XII</t>
  </si>
  <si>
    <t xml:space="preserve">                            кат. XIII-XVI</t>
  </si>
  <si>
    <t xml:space="preserve">                            кат. XVII-XVIII</t>
  </si>
  <si>
    <t xml:space="preserve">                  кат. XIII-XIV</t>
  </si>
  <si>
    <t>т.57, с.1, гр.5</t>
  </si>
  <si>
    <t>СНОР-9,т.5,с.97</t>
  </si>
  <si>
    <t>СНОР-9,т.5,с.95</t>
  </si>
  <si>
    <t>Сталь круглая д-16 мм</t>
  </si>
  <si>
    <t>Лес круглый</t>
  </si>
  <si>
    <t>Портландцемент</t>
  </si>
  <si>
    <t>СНОР-9,т53,с.89</t>
  </si>
  <si>
    <t>Бинокль 8-ти кратный</t>
  </si>
  <si>
    <t>Теодолит Т 15</t>
  </si>
  <si>
    <t>Палатка двухместная</t>
  </si>
  <si>
    <t>СНОР-9,т.5, стр.89</t>
  </si>
  <si>
    <t>9.1.6.</t>
  </si>
  <si>
    <t>9.3.55.</t>
  </si>
  <si>
    <t>9.3.48.</t>
  </si>
  <si>
    <t>9.3.46.</t>
  </si>
  <si>
    <t>9.5.97.</t>
  </si>
  <si>
    <t>9.5.95.</t>
  </si>
  <si>
    <t>9.5.89.</t>
  </si>
  <si>
    <t xml:space="preserve"> СНОР-4,  т.8, с.2, МНОР-10, т.6,с.8</t>
  </si>
  <si>
    <t>по поисковым маршрутам м-ба 1:25 000, кат.слож-6</t>
  </si>
  <si>
    <t>по литогеохимическим работам:</t>
  </si>
  <si>
    <t>по вторичным ореолам рассеяния м-ба 1:25 000</t>
  </si>
  <si>
    <t>по вторичным ореолам рассеяния м-ба 1:10 000</t>
  </si>
  <si>
    <t>3.1. Организация  полевых работ 1,5 %  с к=0,5</t>
  </si>
  <si>
    <t>1,2*1,1</t>
  </si>
  <si>
    <t>т.5, с.76, гр.10</t>
  </si>
  <si>
    <t>1,3*1,1</t>
  </si>
  <si>
    <t>СНОР-5, т.7, с.9, 10</t>
  </si>
  <si>
    <t>СНОР-5,  т.7.с.13</t>
  </si>
  <si>
    <t>СНОР -1, ч.3, т.1, с.5</t>
  </si>
  <si>
    <t xml:space="preserve"> 1.Наземные геологические маршруты без радиометрических исследований,</t>
  </si>
  <si>
    <t>1.3.1.5.</t>
  </si>
  <si>
    <t>СНОР-1, ч.1, т.4.с.2</t>
  </si>
  <si>
    <t>Лестница веревочная</t>
  </si>
  <si>
    <t>ССН-1, ч.2</t>
  </si>
  <si>
    <t>пункт 47, 51</t>
  </si>
  <si>
    <t>3. Сбор информации:</t>
  </si>
  <si>
    <t>ССН-1, ч.1,</t>
  </si>
  <si>
    <t xml:space="preserve">     посредством выписки текста </t>
  </si>
  <si>
    <t xml:space="preserve">     посредством выписки таблиц </t>
  </si>
  <si>
    <t xml:space="preserve">    посредством выборки чертежей </t>
  </si>
  <si>
    <t xml:space="preserve">                             кат. II</t>
  </si>
  <si>
    <t xml:space="preserve">                             кат. III-IV</t>
  </si>
  <si>
    <t xml:space="preserve">                               кат. III</t>
  </si>
  <si>
    <t xml:space="preserve">          глуб. до 2 м, кат.II</t>
  </si>
  <si>
    <t xml:space="preserve">                               кат. IV</t>
  </si>
  <si>
    <t xml:space="preserve">                               кат. VIII-X</t>
  </si>
  <si>
    <t>СНОР -4, т.4, с.1</t>
  </si>
  <si>
    <t>СНОР-4,  т.8.с.2</t>
  </si>
  <si>
    <t>Дизельное топливо</t>
  </si>
  <si>
    <t>Бульдозер</t>
  </si>
  <si>
    <t>ССН-4</t>
  </si>
  <si>
    <t>:6,65</t>
  </si>
  <si>
    <t>4.8.2.</t>
  </si>
  <si>
    <t>:6,65*1,25</t>
  </si>
  <si>
    <t>4.4.1.</t>
  </si>
  <si>
    <t>СНОР -4, т.37, с.2</t>
  </si>
  <si>
    <t>СНОР -4, т.37, с.1</t>
  </si>
  <si>
    <t xml:space="preserve">     зысыпка канав бульдозером, кат. II</t>
  </si>
  <si>
    <t>т.162, с2.2, гр 3</t>
  </si>
  <si>
    <t>:6,65*0,8</t>
  </si>
  <si>
    <t>4.37.2.</t>
  </si>
  <si>
    <t>т.162, с2.2, гр 4</t>
  </si>
  <si>
    <t>4.37.1.</t>
  </si>
  <si>
    <t xml:space="preserve">                                                                                                    " СМЕТУ УТВЕРЖДАЮ"</t>
  </si>
  <si>
    <t>баня-балок, деревянные</t>
  </si>
  <si>
    <t>балок</t>
  </si>
  <si>
    <t>навесы закрытые с 3 сторон</t>
  </si>
  <si>
    <t>переносные линии электроснабжения на опрах из старых обсадных труб:   монтаж опор</t>
  </si>
  <si>
    <t>опора</t>
  </si>
  <si>
    <t xml:space="preserve">                           монтаж проводов марки А-25</t>
  </si>
  <si>
    <t xml:space="preserve">                           демонтаж опор</t>
  </si>
  <si>
    <t xml:space="preserve">                           демонтаж проводов марки А-25</t>
  </si>
  <si>
    <t>СНОР -11, ч.2, т.1, с.32</t>
  </si>
  <si>
    <t>СНОР-11, ч.2, т.1, с.19</t>
  </si>
  <si>
    <t>СНОР-11, ч.2,  т.1, с.19</t>
  </si>
  <si>
    <t>Мелкие металлоконструкции</t>
  </si>
  <si>
    <t>т.171,2%</t>
  </si>
  <si>
    <t>11.2.1.19</t>
  </si>
  <si>
    <t>11.2.1.32</t>
  </si>
  <si>
    <t>СНОР-11, ч.2, т.1, стр.226</t>
  </si>
  <si>
    <t>т.171, 19%</t>
  </si>
  <si>
    <t>СНОР-11,ч.2,т.1,стр.231</t>
  </si>
  <si>
    <t>т,171, 19%</t>
  </si>
  <si>
    <t>СНОР-11,ч.2,т.1,стр.226</t>
  </si>
  <si>
    <t>Трубы обсадные старые</t>
  </si>
  <si>
    <t>м.</t>
  </si>
  <si>
    <t>Провода неизолированные</t>
  </si>
  <si>
    <t>СНОР-11,ч.2,т.1,стр.228</t>
  </si>
  <si>
    <t>СНОР-11, ч.2, т.1, стр.227</t>
  </si>
  <si>
    <t>СНОР-11,ч.2,т.1,стр.232</t>
  </si>
  <si>
    <t>11.2.1.226</t>
  </si>
  <si>
    <t>11.2.1.227</t>
  </si>
  <si>
    <t>11.2.1.231</t>
  </si>
  <si>
    <t>11.2.1.232</t>
  </si>
  <si>
    <t>Р А С Ч Е Т № 44</t>
  </si>
  <si>
    <t>(Протокол НТС Федерального агенства по недропользованию № ОМ- 07/113 пр. от 29.04.2005 г.)</t>
  </si>
  <si>
    <t>1. Транспортный налог</t>
  </si>
  <si>
    <t>т.руб</t>
  </si>
  <si>
    <t>2. Земельный налог</t>
  </si>
  <si>
    <t>3. Отчисления на выбросы в атмосферу</t>
  </si>
  <si>
    <t>4. Налог на имущество</t>
  </si>
  <si>
    <t>Итого налоги</t>
  </si>
  <si>
    <t>хоз.способ без НДС</t>
  </si>
  <si>
    <t>основные расходы</t>
  </si>
  <si>
    <t>Главный бухгалтер</t>
  </si>
  <si>
    <t>в том числе:</t>
  </si>
  <si>
    <t>т.руб.</t>
  </si>
  <si>
    <t>3. Составление предварительной геологической карты</t>
  </si>
  <si>
    <t>стоимости сканирования целых страниц черно-белых</t>
  </si>
  <si>
    <t>СНОР -1, ч.2, т.4, с.3</t>
  </si>
  <si>
    <t xml:space="preserve">     масштаба 1:25 000</t>
  </si>
  <si>
    <t>1.2.4.3.</t>
  </si>
  <si>
    <t>проходка канав бульдозером мощн. 118 квт., без предварительного рыхления пород, глубиной до 3 м:</t>
  </si>
  <si>
    <t>т.30, с.3, гр.5</t>
  </si>
  <si>
    <t>т.30, с.3, гр.6</t>
  </si>
  <si>
    <t>ВПСН-03,</t>
  </si>
  <si>
    <t>утв. ГУ ПР и ООС по Алт.</t>
  </si>
  <si>
    <t>краю</t>
  </si>
  <si>
    <t>05.04.06.</t>
  </si>
  <si>
    <t>:6,65*1,2</t>
  </si>
  <si>
    <t xml:space="preserve">                             кат. V-XX</t>
  </si>
  <si>
    <t>засыпка горных выработок вручную</t>
  </si>
  <si>
    <t xml:space="preserve">                                             кат. III-IV</t>
  </si>
  <si>
    <t xml:space="preserve">                                             кат. V-XX</t>
  </si>
  <si>
    <t>т.162, с.1, гр.3</t>
  </si>
  <si>
    <t>т.162, с.1, гр.4</t>
  </si>
  <si>
    <t>т.162, с.1, гр.7</t>
  </si>
  <si>
    <t>т.162, с2.2, гр 7</t>
  </si>
  <si>
    <t>геофизическая карта аномалий магнитного поля</t>
  </si>
  <si>
    <t>т.25, с.3, г.4</t>
  </si>
  <si>
    <t>4. Составление проектных типовых разрезов</t>
  </si>
  <si>
    <t>схема обработки проб</t>
  </si>
  <si>
    <t>т.40, с.2, г.5</t>
  </si>
  <si>
    <t xml:space="preserve">         по бездорожью</t>
  </si>
  <si>
    <t>СНОР -5, т.7, с.14</t>
  </si>
  <si>
    <t xml:space="preserve"> СНОР-5,  т.7, с.10,14</t>
  </si>
  <si>
    <t>СНОР-5, т.7, с.14</t>
  </si>
  <si>
    <t>5.7.14.</t>
  </si>
  <si>
    <t xml:space="preserve"> СНОР-5,  т.7, с.11, 15</t>
  </si>
  <si>
    <t>скважин 2 группы на 1 км, летом</t>
  </si>
  <si>
    <t>скважин 2 группы на 1 км, зимой</t>
  </si>
  <si>
    <t>скважин 3 группы на 1 км, летом</t>
  </si>
  <si>
    <t>скважин 3 группы на 1 км, зимой</t>
  </si>
  <si>
    <t>на каждый последующий км, летом</t>
  </si>
  <si>
    <t>на каждый последующий км, зимой</t>
  </si>
  <si>
    <t>СНОР-5,  т.23.с.2,4,6</t>
  </si>
  <si>
    <t>в) 2 группа, инт.0-100 м, на 1 км, летом</t>
  </si>
  <si>
    <t>Сборник "разъяснений, …." 2000 г. т.23, с.4</t>
  </si>
  <si>
    <t>г) 2 группа, инт.0-100 м, на 1 км, зимой</t>
  </si>
  <si>
    <t>д) 3 группа, инт.0-200 м, на 1 км, летом</t>
  </si>
  <si>
    <t>Сборник "разъяснений, …." 2000 г. т.23, с. 6</t>
  </si>
  <si>
    <t>е) 3 группа, инт.0-200 м, на 1 км, зимой</t>
  </si>
  <si>
    <t>Сборник "разъяснений, …." 2000 г. т.23, с22</t>
  </si>
  <si>
    <t>Р А С Ч Е Т № 23</t>
  </si>
  <si>
    <t>стоимости амортизации вагон-домов</t>
  </si>
  <si>
    <t>Исходные данные:</t>
  </si>
  <si>
    <t>Норма амортизации в год -12,5 %</t>
  </si>
  <si>
    <t>Амортизация в месяц 86864*0,125/12=</t>
  </si>
  <si>
    <t>Балансовая стоимость вагона бытового -86 864 руб</t>
  </si>
  <si>
    <t>Количество вагон-домов:</t>
  </si>
  <si>
    <t>в базовом лагере</t>
  </si>
  <si>
    <t>в горном лагере</t>
  </si>
  <si>
    <t>в буровом лагере</t>
  </si>
  <si>
    <t>кол-во месяцев</t>
  </si>
  <si>
    <t>к-во ваг/мес</t>
  </si>
  <si>
    <t>2. Литогеохимические работы по вторичным ореолам рассеяния                                                             с одновременной разбивкой профилей</t>
  </si>
  <si>
    <t xml:space="preserve">устройство деревянных оснований под палатки: </t>
  </si>
  <si>
    <t>мачта</t>
  </si>
  <si>
    <t>Расчёт № 37-а</t>
  </si>
  <si>
    <t>Расчёт № 40-а</t>
  </si>
  <si>
    <t>Расчёт № 41-а</t>
  </si>
  <si>
    <t xml:space="preserve"> геолог 1 кат</t>
  </si>
  <si>
    <t>Расчёт № 43-а</t>
  </si>
  <si>
    <t xml:space="preserve"> СНОР-1, ч.2, т.4, с.3,  СНОР-1, ч.3, т.1,с.5, СНОР-1. ч.2, т.13, с.3</t>
  </si>
  <si>
    <t xml:space="preserve">      ненормализованные условия</t>
  </si>
  <si>
    <t>Провод геофизический</t>
  </si>
  <si>
    <t>Бензин А-76</t>
  </si>
  <si>
    <t xml:space="preserve">                               кат. V- VII</t>
  </si>
  <si>
    <t xml:space="preserve">                               кат. II с налипанием</t>
  </si>
  <si>
    <t xml:space="preserve">                               кат. III с налипанием</t>
  </si>
  <si>
    <t xml:space="preserve">                               кат. IV с налипанием</t>
  </si>
  <si>
    <t>стоимости геологических колонок по поисковым скважинам,                                                                                          планов опробования рудных пересечений по канавам м-ба 1:200</t>
  </si>
  <si>
    <t>радиоинженер 1 кат</t>
  </si>
  <si>
    <t>ЕСН и отчисление на страхование от несчастных случаев на производстве (31%)</t>
  </si>
  <si>
    <t>Трудо</t>
  </si>
  <si>
    <t>затраты</t>
  </si>
  <si>
    <t>Тудо-</t>
  </si>
  <si>
    <t>Трудо-</t>
  </si>
  <si>
    <t>СНОР-, ч.5, т.1, с.31</t>
  </si>
  <si>
    <t>Мешки х/б</t>
  </si>
  <si>
    <t>Весы шкальные</t>
  </si>
  <si>
    <t>полном петрографическом изучении и детальном описании порфировых пород с числом минералов до 6</t>
  </si>
  <si>
    <t>т.10.3, н.1632</t>
  </si>
  <si>
    <t>т.10.3, н.1638</t>
  </si>
  <si>
    <t>стоимости производственных командировок в текущих ценах.</t>
  </si>
  <si>
    <t>Проезд от Барнаула до Москвы</t>
  </si>
  <si>
    <t>билет</t>
  </si>
  <si>
    <t>Проезд от Малоенисейское до г.Новокузнецка</t>
  </si>
  <si>
    <t>Проезд от Малоенисейское до г.Горно-Алтайска</t>
  </si>
  <si>
    <t>Проезд от Малоенисейское до Барнаула</t>
  </si>
  <si>
    <t>Суточные</t>
  </si>
  <si>
    <t>сутки</t>
  </si>
  <si>
    <t>Квартирные</t>
  </si>
  <si>
    <t>Итого по расчёту</t>
  </si>
  <si>
    <t xml:space="preserve">     налоги, относимые на себестоимость - 0,67 %</t>
  </si>
  <si>
    <t xml:space="preserve">      налог на имущество - 0,63 %</t>
  </si>
  <si>
    <t xml:space="preserve">                                                       кат.X</t>
  </si>
  <si>
    <t>ССН-1, ч.3</t>
  </si>
  <si>
    <t>т.38, с.4, гр.3</t>
  </si>
  <si>
    <t>т.38, с.5, гр.3</t>
  </si>
  <si>
    <t>а) масштаба 1:25 000</t>
  </si>
  <si>
    <t>СНОР-1,ч.2, т.12, стр.3</t>
  </si>
  <si>
    <t>СНОР-1,ч.2,т.12,стр.3</t>
  </si>
  <si>
    <t>СНОР- 1,ч.2. т.12, стр.3</t>
  </si>
  <si>
    <t>1.2.12.3.</t>
  </si>
  <si>
    <t>1.3.1.35</t>
  </si>
  <si>
    <t>1.3.1.34</t>
  </si>
  <si>
    <t>СНОР-1,ч.3, т.1, стр.35</t>
  </si>
  <si>
    <t>СНОР-1,ч.3, т.1, стр.34</t>
  </si>
  <si>
    <t>СНОР-1,ч.3,т.1,стр.35</t>
  </si>
  <si>
    <t>СНОР- 1,ч.3. т.1, стр.35</t>
  </si>
  <si>
    <t>Палатка 6-местная</t>
  </si>
  <si>
    <t>СНОР- 1,ч.3. т.1, стр.34</t>
  </si>
  <si>
    <t>электроэнергия</t>
  </si>
  <si>
    <t>кв/ч</t>
  </si>
  <si>
    <t>Шкаф сушильный</t>
  </si>
  <si>
    <t>(17000х10)/(305х100)=5,57руб.</t>
  </si>
  <si>
    <t>4.Амортизация</t>
  </si>
  <si>
    <t>Мешки х/б 18*24см</t>
  </si>
  <si>
    <t>Элетроэнергия</t>
  </si>
  <si>
    <t>квт/час</t>
  </si>
  <si>
    <t>Ящики (тара)</t>
  </si>
  <si>
    <t>Диски истиратели</t>
  </si>
  <si>
    <t>СНОР-1.ч.5,т.1,стр.34</t>
  </si>
  <si>
    <t xml:space="preserve">1. </t>
  </si>
  <si>
    <t>Дробилка щековая ДЩ100*150</t>
  </si>
  <si>
    <t>Дробилка валковая ДВ 200*125</t>
  </si>
  <si>
    <t>Грохот вибрационный 91Т-УС</t>
  </si>
  <si>
    <t>№№</t>
  </si>
  <si>
    <t>Наименование и характеристика</t>
  </si>
  <si>
    <t>Ед-ца</t>
  </si>
  <si>
    <t>Единичная</t>
  </si>
  <si>
    <t>Объем</t>
  </si>
  <si>
    <t>Сметная стоимость в</t>
  </si>
  <si>
    <t>видов работ</t>
  </si>
  <si>
    <t>изм.</t>
  </si>
  <si>
    <t>расценка</t>
  </si>
  <si>
    <t>работ</t>
  </si>
  <si>
    <t>текущих ценах</t>
  </si>
  <si>
    <t>в текущих</t>
  </si>
  <si>
    <t>всего</t>
  </si>
  <si>
    <t>ценах</t>
  </si>
  <si>
    <t>Форма СМ4</t>
  </si>
  <si>
    <t>Ед.</t>
  </si>
  <si>
    <t>Нормативный</t>
  </si>
  <si>
    <t xml:space="preserve">Норма </t>
  </si>
  <si>
    <t>Коэфф.</t>
  </si>
  <si>
    <t>Норма</t>
  </si>
  <si>
    <t>СНОР-93</t>
  </si>
  <si>
    <t xml:space="preserve">Сметная </t>
  </si>
  <si>
    <t>Индекс</t>
  </si>
  <si>
    <t>Виды  и условия работ</t>
  </si>
  <si>
    <t>источник</t>
  </si>
  <si>
    <t xml:space="preserve">времени </t>
  </si>
  <si>
    <t xml:space="preserve">на </t>
  </si>
  <si>
    <t>№-СФР</t>
  </si>
  <si>
    <t>стоим.</t>
  </si>
  <si>
    <t>сметная</t>
  </si>
  <si>
    <t>ССН-93 г.</t>
  </si>
  <si>
    <t>на</t>
  </si>
  <si>
    <t>ненормал.</t>
  </si>
  <si>
    <t>с учётом</t>
  </si>
  <si>
    <t xml:space="preserve">расчётной </t>
  </si>
  <si>
    <t xml:space="preserve"> ед-цу</t>
  </si>
  <si>
    <t>условия</t>
  </si>
  <si>
    <t>коэфф.</t>
  </si>
  <si>
    <t>единицы,</t>
  </si>
  <si>
    <t>базовая</t>
  </si>
  <si>
    <t>руб.</t>
  </si>
  <si>
    <t>1.</t>
  </si>
  <si>
    <t>1 н.л.</t>
  </si>
  <si>
    <t xml:space="preserve">100 стр. </t>
  </si>
  <si>
    <t xml:space="preserve">100 черт. </t>
  </si>
  <si>
    <t xml:space="preserve">Итого </t>
  </si>
  <si>
    <t>100 проб</t>
  </si>
  <si>
    <t>2.</t>
  </si>
  <si>
    <t>10 км</t>
  </si>
  <si>
    <t>смена</t>
  </si>
  <si>
    <t>100 км</t>
  </si>
  <si>
    <t>основ.</t>
  </si>
  <si>
    <t>Создания банка аналитических данных по работам предшественников (геохимические анализы)</t>
  </si>
  <si>
    <t>3.</t>
  </si>
  <si>
    <t>%</t>
  </si>
  <si>
    <t>1 н. л.</t>
  </si>
  <si>
    <t>отчет</t>
  </si>
  <si>
    <t>1 соор.</t>
  </si>
  <si>
    <t>м</t>
  </si>
  <si>
    <t xml:space="preserve">т.17, с.1, г.4 </t>
  </si>
  <si>
    <t xml:space="preserve">т.17, с.2, г.4 </t>
  </si>
  <si>
    <t xml:space="preserve">т.17, с.3, г.4 </t>
  </si>
  <si>
    <t>ССН-11, ч.2,</t>
  </si>
  <si>
    <t>т.91, с.1, г.1</t>
  </si>
  <si>
    <t>т.91, с.1, г.2</t>
  </si>
  <si>
    <t>ССН-11, ч.2</t>
  </si>
  <si>
    <t>: 6,65</t>
  </si>
  <si>
    <t>гр.5хгр.6</t>
  </si>
  <si>
    <t>гр.7хгр.9</t>
  </si>
  <si>
    <t>стоимости составления индексов на ПЭВМ</t>
  </si>
  <si>
    <t>стоимости изготовления твердых копий графических приложений на плоттере</t>
  </si>
  <si>
    <t>С П Р А В К А</t>
  </si>
  <si>
    <t xml:space="preserve">    На территории Алтайского края с дохода предприятия ОАО "Горно-Алтайская экспедиция" в 2011 году на объектах поисковых и разведочных работ отличаются следующие виды налогов, относимые на себестоимость и включаемые в раздел сметы "Компенсируемые затраты"</t>
  </si>
  <si>
    <t>1. Налоги, не входящие в накладные расходы и плановые накопления</t>
  </si>
  <si>
    <t>в) деревянные основания под палатки 6-ти местные</t>
  </si>
  <si>
    <t>ССН-1, ч.5.</t>
  </si>
  <si>
    <t>1.5.1.1.</t>
  </si>
  <si>
    <t>1.5.1.28.</t>
  </si>
  <si>
    <t>Комплексные</t>
  </si>
  <si>
    <t>нормы, утв.</t>
  </si>
  <si>
    <t>26.06.06 г.</t>
  </si>
  <si>
    <t>1.5.1.34.</t>
  </si>
  <si>
    <t>т.51, с.2, гр.4</t>
  </si>
  <si>
    <t>т.51, с.2, гр.5</t>
  </si>
  <si>
    <t>1.5.1.36.</t>
  </si>
  <si>
    <t>СНОР-1, ч.5, т.1, стр.36</t>
  </si>
  <si>
    <t>Бромоформ</t>
  </si>
  <si>
    <t>Палатка 10-местная</t>
  </si>
  <si>
    <t>точка</t>
  </si>
  <si>
    <t xml:space="preserve">10 км </t>
  </si>
  <si>
    <t>СНОР -10, т.1, с.4</t>
  </si>
  <si>
    <t>Восстановление износа и ремонт шин</t>
  </si>
  <si>
    <t>шина</t>
  </si>
  <si>
    <t>100 пр</t>
  </si>
  <si>
    <t>стоимости создания БД палеонтологического, минералогического анализа,</t>
  </si>
  <si>
    <t>100 м</t>
  </si>
  <si>
    <t>т-геолог 1 кат.</t>
  </si>
  <si>
    <t>техник-геолог 1 кат</t>
  </si>
  <si>
    <t>Б. Сопутствующие работы и затраты</t>
  </si>
  <si>
    <t xml:space="preserve">6. Строительство временных зданий и сооружений </t>
  </si>
  <si>
    <t>VI. Подрядные работы</t>
  </si>
  <si>
    <t>Итого по объекту</t>
  </si>
  <si>
    <t>НДС (18 %)</t>
  </si>
  <si>
    <t>Всего   по объекту</t>
  </si>
  <si>
    <t>I. Основные расходы</t>
  </si>
  <si>
    <t xml:space="preserve">техник-геолог </t>
  </si>
  <si>
    <t>1.Составление текстовой части проекта</t>
  </si>
  <si>
    <t>1. Составление текстовой части проекта</t>
  </si>
  <si>
    <t>2012 г.</t>
  </si>
  <si>
    <t>2. Составление графических приложений:</t>
  </si>
  <si>
    <t>т.16, с.3, г.5</t>
  </si>
  <si>
    <t>2. Обзорная карта работ;  схемы геологической, геофизической; тектонической схемы; схемы обеспеченности МАКСС</t>
  </si>
  <si>
    <t xml:space="preserve">3. Составление предварительной геологической карты с прявлениями полезных ископаемых </t>
  </si>
  <si>
    <t>обзорная карта площади работ, масштаб  1:2 500 000</t>
  </si>
  <si>
    <t>1.1.1.1</t>
  </si>
  <si>
    <t>4. Сбор информации</t>
  </si>
  <si>
    <t>СНОР-1, ч.1, т.1, с.1</t>
  </si>
  <si>
    <t>Стержень для шариковой ручки</t>
  </si>
  <si>
    <t>Р А С Ч Е Т № 15</t>
  </si>
  <si>
    <t>Р А С Ч Е Т № 14</t>
  </si>
  <si>
    <t>Расчёт № 14-а</t>
  </si>
  <si>
    <t>сметной стоимости полевого довольствия</t>
  </si>
  <si>
    <t xml:space="preserve">             Исходные данные.</t>
  </si>
  <si>
    <t xml:space="preserve">1. Количество чел.дней: на период проведения полевых работ - </t>
  </si>
  <si>
    <t xml:space="preserve">  2. Стоимость полевого довольствия 1 чел.день</t>
  </si>
  <si>
    <t xml:space="preserve">в текущих ценах: </t>
  </si>
  <si>
    <t>4. Журналы регистрационные</t>
  </si>
  <si>
    <t>1 года работ</t>
  </si>
  <si>
    <t>объем</t>
  </si>
  <si>
    <t>сумма</t>
  </si>
  <si>
    <t>пункт</t>
  </si>
  <si>
    <t>2.1. Маршрутные исследования:</t>
  </si>
  <si>
    <t>СНОР-1, ч.2, т.4.с.3</t>
  </si>
  <si>
    <t>Бутылка стеклянная 0,5 л</t>
  </si>
  <si>
    <t>Мешки для проб</t>
  </si>
  <si>
    <t>Мешочек для образцов</t>
  </si>
  <si>
    <t xml:space="preserve">ССН-1, ч.2,т.75 </t>
  </si>
  <si>
    <t>2.3. Геологическая документация</t>
  </si>
  <si>
    <t>1.1.4.1.</t>
  </si>
  <si>
    <t>СНОР -1, ч.1, т.4, с.1</t>
  </si>
  <si>
    <t xml:space="preserve">   горных выработок</t>
  </si>
  <si>
    <t>ССН1, ч.1</t>
  </si>
  <si>
    <t xml:space="preserve"> керна горных пород</t>
  </si>
  <si>
    <t xml:space="preserve">   керна горных пород</t>
  </si>
  <si>
    <t>СНОР -1, ч.1, т.5, с.5</t>
  </si>
  <si>
    <t>СНОР-1, ч.1, т.5.с.5</t>
  </si>
  <si>
    <t>Мешок для проб</t>
  </si>
  <si>
    <t>Свечи стеариновые</t>
  </si>
  <si>
    <t>1.1.5.5.</t>
  </si>
  <si>
    <t>СНОР -10, т.6, с.8</t>
  </si>
  <si>
    <t>"Сборник раз."</t>
  </si>
  <si>
    <t>п.2</t>
  </si>
  <si>
    <t xml:space="preserve">                        на каждый последующий км</t>
  </si>
  <si>
    <t>10.6.8.</t>
  </si>
  <si>
    <t xml:space="preserve">     трактором Т-170 на 1 км</t>
  </si>
  <si>
    <t xml:space="preserve">    автомобилем Урал-4320 на 1 км</t>
  </si>
  <si>
    <t xml:space="preserve">Стоимость </t>
  </si>
  <si>
    <t>Сумма с учётом</t>
  </si>
  <si>
    <t>Наименование расходов</t>
  </si>
  <si>
    <t>чество</t>
  </si>
  <si>
    <t>единицы</t>
  </si>
  <si>
    <t>поправочных</t>
  </si>
  <si>
    <t>коэффициентов</t>
  </si>
  <si>
    <t>стоимости  охраны полевого лагеря</t>
  </si>
  <si>
    <t>стоимости  1 машино-смены работы электростанции мощностью 2,5 кВт</t>
  </si>
  <si>
    <t>к=0,3</t>
  </si>
  <si>
    <t>моторист 4 разр.</t>
  </si>
  <si>
    <t>Бензин А-80</t>
  </si>
  <si>
    <t>итого материалы</t>
  </si>
  <si>
    <t xml:space="preserve">Электростанция </t>
  </si>
  <si>
    <t>смена.</t>
  </si>
  <si>
    <t>чел/день</t>
  </si>
  <si>
    <t>(18644 х 0,2):305=12,24 руб.</t>
  </si>
  <si>
    <t>теодолитные ходы точности 1:1 000 с измерением сторон светодальномером, кат.труд.-4</t>
  </si>
  <si>
    <t>теодолитные ходы точности 1:500 с измерением сторон светодальномером, кат.труд.-4</t>
  </si>
  <si>
    <t>аналитическая привязка точек GPS</t>
  </si>
  <si>
    <t>разбивка магистралей в комплексе с вешением через 100 м</t>
  </si>
  <si>
    <t>разбивка магистралей в комплексе с вешением через 20 м</t>
  </si>
  <si>
    <t>централизованное изготовление ручным способом: вех-1,5 м</t>
  </si>
  <si>
    <t>закрепление точек на долговременную сохранность, кат.труд.3</t>
  </si>
  <si>
    <t>прорубка просек шириной 1 м, кат.трудн.-4</t>
  </si>
  <si>
    <t>прорубка просек шириной 0,7 м, кат.трудн.-5</t>
  </si>
  <si>
    <t>стоимости сканирования рисунков формата А 4 черно-белых</t>
  </si>
  <si>
    <t>техник-геолог 2 кат</t>
  </si>
  <si>
    <t>стоимости сканирования рисунков формата А 4 цветных</t>
  </si>
  <si>
    <t>стоимости печати рисунков формата А 4 черно-белых</t>
  </si>
  <si>
    <t>Бумага формат А-4</t>
  </si>
  <si>
    <t>стоимости печати рисунков формата А 4 цветных</t>
  </si>
  <si>
    <t>итого</t>
  </si>
  <si>
    <t>основных</t>
  </si>
  <si>
    <t xml:space="preserve">                                                                      "УТВЕРЖДАЮ"</t>
  </si>
  <si>
    <t>Начальник Управления по недропользованию</t>
  </si>
  <si>
    <t>ИНДЕКСЫ</t>
  </si>
  <si>
    <t>удорожания геологоразведочных работ ОАО "Горно-Алтайская экспедиция"</t>
  </si>
  <si>
    <t>Номер</t>
  </si>
  <si>
    <t xml:space="preserve">Индекс </t>
  </si>
  <si>
    <t>Виды работ</t>
  </si>
  <si>
    <t xml:space="preserve">расчёта </t>
  </si>
  <si>
    <t>сметной</t>
  </si>
  <si>
    <t>индекса</t>
  </si>
  <si>
    <t xml:space="preserve">стоимости </t>
  </si>
  <si>
    <t>к СНОР-93</t>
  </si>
  <si>
    <t>РАСЧЕТ</t>
  </si>
  <si>
    <t>индексов удорожания основных расходов</t>
  </si>
  <si>
    <t xml:space="preserve">                                             к  материальным затратам-1,11</t>
  </si>
  <si>
    <t xml:space="preserve">                                             к амортизации-1,07</t>
  </si>
  <si>
    <t>Основные</t>
  </si>
  <si>
    <t>С учетом</t>
  </si>
  <si>
    <t>Удельный вес</t>
  </si>
  <si>
    <t>Средневзве-</t>
  </si>
  <si>
    <t>Элементы</t>
  </si>
  <si>
    <t xml:space="preserve">расходы </t>
  </si>
  <si>
    <t>поправ.</t>
  </si>
  <si>
    <t>затрат в норме</t>
  </si>
  <si>
    <t>элемента</t>
  </si>
  <si>
    <t>шенный</t>
  </si>
  <si>
    <t>Примечание</t>
  </si>
  <si>
    <t>затрат</t>
  </si>
  <si>
    <t>по СНОР</t>
  </si>
  <si>
    <t>индекс</t>
  </si>
  <si>
    <t>94г.</t>
  </si>
  <si>
    <t>расходов %</t>
  </si>
  <si>
    <t>СНОР -1, ч.2, т.1, с.1</t>
  </si>
  <si>
    <t>1.Заработная плата</t>
  </si>
  <si>
    <t>2.Отчисления на соцнужды</t>
  </si>
  <si>
    <t>3.Материальные затраты</t>
  </si>
  <si>
    <t>Средневзвешенный индекс</t>
  </si>
  <si>
    <t>индекса роста стоимости материальных ценностей.</t>
  </si>
  <si>
    <t>Уд.вес в %</t>
  </si>
  <si>
    <t>Цена за единицу</t>
  </si>
  <si>
    <t>Средне-</t>
  </si>
  <si>
    <t>Наименование</t>
  </si>
  <si>
    <t>данного</t>
  </si>
  <si>
    <t>принято</t>
  </si>
  <si>
    <t>средневз.</t>
  </si>
  <si>
    <t>роста</t>
  </si>
  <si>
    <t>взвешен-</t>
  </si>
  <si>
    <t>п/п</t>
  </si>
  <si>
    <t>основных материалов,</t>
  </si>
  <si>
    <t>т.16.с.1, гр.4</t>
  </si>
  <si>
    <t>т.16.с.2, гр.4</t>
  </si>
  <si>
    <t>т.16.с.2, гр.5</t>
  </si>
  <si>
    <t>т.16.с.2, гр.6</t>
  </si>
  <si>
    <t>:6,65*1,18</t>
  </si>
  <si>
    <t xml:space="preserve">                             кат. II с налипанием</t>
  </si>
  <si>
    <t xml:space="preserve">                             кат. III-IV с налипанием</t>
  </si>
  <si>
    <t>с рыхлением пород, кат. V</t>
  </si>
  <si>
    <t xml:space="preserve">                             кат. VI</t>
  </si>
  <si>
    <t xml:space="preserve">                             кат. VII</t>
  </si>
  <si>
    <t xml:space="preserve">                             кат. VIII</t>
  </si>
  <si>
    <t>2.2. Литогеохимические работы :</t>
  </si>
  <si>
    <t>ССН-1, ч.3,</t>
  </si>
  <si>
    <t>СНОР -1, ч.3, т.1, с.9</t>
  </si>
  <si>
    <t xml:space="preserve"> СНОР-1, ч.3, т.1,с.9</t>
  </si>
  <si>
    <t>1.3.1.9.</t>
  </si>
  <si>
    <t>СНОР -1, ч.3, т.1, с.7</t>
  </si>
  <si>
    <t>1.3.1.7.</t>
  </si>
  <si>
    <t>то же,  2 группа скважин, инт. 0-100 м</t>
  </si>
  <si>
    <t>2. Бумага миллиметровая</t>
  </si>
  <si>
    <t xml:space="preserve">    мешок спальный шерстяной</t>
  </si>
  <si>
    <t xml:space="preserve">    вкладыш</t>
  </si>
  <si>
    <t>Итого мешок спальный ватный с 2 вкдадышами</t>
  </si>
  <si>
    <t xml:space="preserve">    замок буровой 3-42</t>
  </si>
  <si>
    <t>2. Обзорная карта  работ;  схемы геологической, геофизической изученности</t>
  </si>
  <si>
    <t>геофизик 1 кат</t>
  </si>
  <si>
    <t xml:space="preserve">       то же, контрольный отбор проб</t>
  </si>
  <si>
    <t>СНОР-1, ч.3, т.1.с.-1-31,33</t>
  </si>
  <si>
    <t xml:space="preserve"> по керну скважин на месте бурения</t>
  </si>
  <si>
    <t xml:space="preserve"> по керну скважин в кернохранилище</t>
  </si>
  <si>
    <t>т.11, с.4, гр.4</t>
  </si>
  <si>
    <t>по первичным ореолам:</t>
  </si>
  <si>
    <t>проходка канав вручную, глуб. до 1 м, кат. VIII-X</t>
  </si>
  <si>
    <t>т.5, с.39, гр.10</t>
  </si>
  <si>
    <t>т.5, с.39, гр.11</t>
  </si>
  <si>
    <t>т.5, с.39, гр.12</t>
  </si>
  <si>
    <t>т.5, с.40, гр.11</t>
  </si>
  <si>
    <t>т.5, с.40, гр.12</t>
  </si>
  <si>
    <t>отбор бороздовых проб сеч.5*3 см вручную</t>
  </si>
  <si>
    <t>т.5, с.4 ср.норма</t>
  </si>
  <si>
    <t>таб.зат.вр.</t>
  </si>
  <si>
    <t>отбор бороздовых проб сеч.5*10 см вручную</t>
  </si>
  <si>
    <t>отбор задирковых проб вручную глубина задирки 5 см, кат. XV</t>
  </si>
  <si>
    <t>отбор точечных проб при числе част. проб 36-58,  кат. XV</t>
  </si>
  <si>
    <t>т.16, с.2, гр.11</t>
  </si>
  <si>
    <t>отбор керновых проб вручную</t>
  </si>
  <si>
    <t>отбор керновых проб вручную (по средней расценке)</t>
  </si>
  <si>
    <t>т.29,с.1 ср.норма</t>
  </si>
  <si>
    <t xml:space="preserve">                   кат. VII-XII</t>
  </si>
  <si>
    <t>т.51, с.2, гр.3</t>
  </si>
  <si>
    <t>обработка начальных геохимических проб машинно-ручным способом,   кат. III-VI</t>
  </si>
  <si>
    <t>обработка лабор. проб на дисковом истир. ИДА-250 масса проб до 100-200 г, машинным способом, до 0,074 мм:</t>
  </si>
  <si>
    <t>стоимости рекогносцировки и обследовании исходных и определяемых  пунктов</t>
  </si>
  <si>
    <t>инженер-геодезист 1 кат.</t>
  </si>
  <si>
    <t>рабочий 4 разряда</t>
  </si>
  <si>
    <t>рекогносцировка и обследование исходных и определяемых пунктов</t>
  </si>
  <si>
    <t>Материалы (5%)</t>
  </si>
  <si>
    <t>Услуги (15%)</t>
  </si>
  <si>
    <t>перенесение на местность проекта расположения точек геологических наблюдений - выноска канав и скважин</t>
  </si>
  <si>
    <t>СНОР-9, т.3, стр.54</t>
  </si>
  <si>
    <t>СНОР-9,т.3,с.54</t>
  </si>
  <si>
    <t>Журнылы разные</t>
  </si>
  <si>
    <t>перенесение на местность проекта расположения точек геологических наблюдений</t>
  </si>
  <si>
    <t>9.3.54.</t>
  </si>
  <si>
    <t>аналитическая привязка точек наблюдений методом полярной засечки</t>
  </si>
  <si>
    <t>СНОР-9,т.3,стр.54,55</t>
  </si>
  <si>
    <t xml:space="preserve">   то же, контроль</t>
  </si>
  <si>
    <t>т.38, с.1, гр.3</t>
  </si>
  <si>
    <t>СНОР-1,ч.3,т.1,стр.34</t>
  </si>
  <si>
    <t>т.38, с.2, гр.3</t>
  </si>
  <si>
    <t>Р А С Ч Е Т № 34</t>
  </si>
  <si>
    <t>составление, уточнение и пополнение карт</t>
  </si>
  <si>
    <t>т.55 ср.норма</t>
  </si>
  <si>
    <t>аналитические и расчетные работы</t>
  </si>
  <si>
    <t>чел/мес</t>
  </si>
  <si>
    <t>стоимости камеральной обработки материалов горно-буровых работ</t>
  </si>
  <si>
    <t>геолог 1 кат</t>
  </si>
  <si>
    <t>при электроразведке методом ВЭЗ</t>
  </si>
  <si>
    <t>ч.2.т.5.1., с.2</t>
  </si>
  <si>
    <t>СНОР-3, ч.2, т.7.с.11</t>
  </si>
  <si>
    <t>СНОР -3, ч.2, т.19, с.2</t>
  </si>
  <si>
    <t>3.2.19.2.</t>
  </si>
  <si>
    <t>стоимости обработки материалов ГИС</t>
  </si>
  <si>
    <t>техник-геофизик 2 кат.</t>
  </si>
  <si>
    <t>стоимости уравнивания координат пунктов спутниковых локальных сетей</t>
  </si>
  <si>
    <t>инженер-геодезист 2 кат.</t>
  </si>
  <si>
    <t>геодезист 1 кат</t>
  </si>
  <si>
    <t>топограф 2 кат</t>
  </si>
  <si>
    <t>стоимости написания раздела текта окончательного отчета</t>
  </si>
  <si>
    <t>раздел</t>
  </si>
  <si>
    <t>стоимости подготовки материалов к апробации прогнозных ресурсов</t>
  </si>
  <si>
    <t>геолог  1 кат</t>
  </si>
  <si>
    <t>стоимости создания структурно-тектонической схемы м-ба 1:25 000</t>
  </si>
  <si>
    <t>стоимости создания аномального магнитного поля, карты аномалий естественного поля</t>
  </si>
  <si>
    <t>стоимости карты фактического материала магнитной съемки и метода ЕП</t>
  </si>
  <si>
    <t>стоимости топографической основы участков детальных работ м-бов м-ба 1:1 000 и 1:2 000</t>
  </si>
  <si>
    <t>стоимость создания карты районирования по условиям проведения геохимических работ</t>
  </si>
  <si>
    <t>стоимость создания геолого-прогнозной карты</t>
  </si>
  <si>
    <t>стоимости геологических разрезов с  м-ба 1:25 000</t>
  </si>
  <si>
    <t>стоимость создания геолого-поисковых планов</t>
  </si>
  <si>
    <t>геофизик 2 кат</t>
  </si>
  <si>
    <t>паспорт</t>
  </si>
  <si>
    <t>стоимости составления паспортов проявлений золота</t>
  </si>
  <si>
    <t>стоимости рассмотрения окончательного отчета на НТС</t>
  </si>
  <si>
    <t>стоимости передачи на хранение оригиналов первичной геологической информации</t>
  </si>
  <si>
    <t>рабочий 3-го разряда</t>
  </si>
  <si>
    <t>стоимости оформления и представления первичной  и отчетной геологической информации в ГБЦГГИ</t>
  </si>
  <si>
    <t>м/д</t>
  </si>
  <si>
    <t>сушка проб</t>
  </si>
  <si>
    <t xml:space="preserve">             Сметная стоимость:  </t>
  </si>
  <si>
    <t>СНОР-1, ч.2, т.1, с.2, 3</t>
  </si>
  <si>
    <t>Бумага миллиметровая</t>
  </si>
  <si>
    <t>1.2.1.4</t>
  </si>
  <si>
    <t>СНОР-1, ч.2, т.1, с. 4</t>
  </si>
  <si>
    <t>Бумага писчая</t>
  </si>
  <si>
    <t>Папка для бумаг</t>
  </si>
  <si>
    <t>1.Проектирование и подготовительные работы</t>
  </si>
  <si>
    <t xml:space="preserve">А.Собственно геологоразведочные работы    </t>
  </si>
  <si>
    <t>1.2. Подготовительный  период</t>
  </si>
  <si>
    <t>2. Полевые работы, всего:</t>
  </si>
  <si>
    <t>3. Организация и ликвидация полевых работ</t>
  </si>
  <si>
    <t>1.2.1.3.</t>
  </si>
  <si>
    <t>СНОР -1, ч.2, т.1, с.3</t>
  </si>
  <si>
    <t>т.40, с.2, г.4</t>
  </si>
  <si>
    <t>1.2.1.2.</t>
  </si>
  <si>
    <t xml:space="preserve">Поправочные коэффициенты: к заработной плате    -1,15   </t>
  </si>
  <si>
    <t>т.39, с.2, г.5</t>
  </si>
  <si>
    <t>Стоимости ввода текстовой информации в компьютер, таблица 7-9 колонок кат.сложности-2</t>
  </si>
  <si>
    <t>Сметная стоимость единицы работ</t>
  </si>
  <si>
    <t>дм2</t>
  </si>
  <si>
    <t>1.1. Проектирование</t>
  </si>
  <si>
    <t>5.Сбор информации</t>
  </si>
  <si>
    <t>Автомобиль Урал 4320</t>
  </si>
  <si>
    <t>10.1.4.</t>
  </si>
  <si>
    <t>стоимости сокращения керна</t>
  </si>
  <si>
    <t xml:space="preserve">геолог </t>
  </si>
  <si>
    <t>ресурса</t>
  </si>
  <si>
    <t>в</t>
  </si>
  <si>
    <t>месяц</t>
  </si>
  <si>
    <t>фактич.</t>
  </si>
  <si>
    <t>(6:5)</t>
  </si>
  <si>
    <t>ный</t>
  </si>
  <si>
    <t>малоценных и быстро</t>
  </si>
  <si>
    <t xml:space="preserve">в сумме </t>
  </si>
  <si>
    <t>цена в</t>
  </si>
  <si>
    <t xml:space="preserve">изнашивающихся </t>
  </si>
  <si>
    <t>расход. по</t>
  </si>
  <si>
    <t>индексир.</t>
  </si>
  <si>
    <t>(7х4):100</t>
  </si>
  <si>
    <t>предметов</t>
  </si>
  <si>
    <t>статьям</t>
  </si>
  <si>
    <t>периоде</t>
  </si>
  <si>
    <t>"Матер.",</t>
  </si>
  <si>
    <t>"Износ"</t>
  </si>
  <si>
    <t>СНОР-1, ч.2, т.1, с.1</t>
  </si>
  <si>
    <t>Стол однотумбовый</t>
  </si>
  <si>
    <t>шт.</t>
  </si>
  <si>
    <t>Стул конторский</t>
  </si>
  <si>
    <t>"</t>
  </si>
  <si>
    <t>Циркуль пропорциональный</t>
  </si>
  <si>
    <t>Итого</t>
  </si>
  <si>
    <t>индекса роста стоимости показателя норм основных расходов</t>
  </si>
  <si>
    <t>"АМОРТИЗАЦИЯ"</t>
  </si>
  <si>
    <t>Наименование единиц</t>
  </si>
  <si>
    <t>Уд. вес</t>
  </si>
  <si>
    <t>основных производствен.</t>
  </si>
  <si>
    <t>индикато-</t>
  </si>
  <si>
    <t>(6:5)х1000</t>
  </si>
  <si>
    <t>фондов</t>
  </si>
  <si>
    <t xml:space="preserve">ров </t>
  </si>
  <si>
    <t>(индикаторов)</t>
  </si>
  <si>
    <t>в %</t>
  </si>
  <si>
    <t>средневзвешенных цен по видам материалов, участвующих в индексации</t>
  </si>
  <si>
    <t>Цена</t>
  </si>
  <si>
    <t>Коли-</t>
  </si>
  <si>
    <t>договор-</t>
  </si>
  <si>
    <t>чест-</t>
  </si>
  <si>
    <t>средне-</t>
  </si>
  <si>
    <t>Расчет</t>
  </si>
  <si>
    <t>материалов</t>
  </si>
  <si>
    <t>ная</t>
  </si>
  <si>
    <t>во</t>
  </si>
  <si>
    <t>рулон</t>
  </si>
  <si>
    <t>кг</t>
  </si>
  <si>
    <t>т.</t>
  </si>
  <si>
    <t>компл</t>
  </si>
  <si>
    <t>кг.</t>
  </si>
  <si>
    <t>шт</t>
  </si>
  <si>
    <t xml:space="preserve">                 палатки 4-местные</t>
  </si>
  <si>
    <t xml:space="preserve">                 палатки 6-местные</t>
  </si>
  <si>
    <t>т.11, с.3, гр.6</t>
  </si>
  <si>
    <t>:6.65*1,2</t>
  </si>
  <si>
    <t>т.30, с.1, гр.6</t>
  </si>
  <si>
    <t>СНОР -4, т.8, с.2, т.3 ,с.2</t>
  </si>
  <si>
    <t>4.3.2.</t>
  </si>
  <si>
    <t>т.162, с.2.2, гр.4</t>
  </si>
  <si>
    <t>доп.11, т.185, 1.2.</t>
  </si>
  <si>
    <t>т.185, гр.4</t>
  </si>
  <si>
    <t>11.1.32.</t>
  </si>
  <si>
    <t>а) уборка снега вручную</t>
  </si>
  <si>
    <t>допол.-11, т.1, с.32</t>
  </si>
  <si>
    <t>б) деревянные основания под палатки 4-х местные</t>
  </si>
  <si>
    <t xml:space="preserve">                     01 АЗ-д-93</t>
  </si>
  <si>
    <t>6 - NQ</t>
  </si>
  <si>
    <t>7 - NQ</t>
  </si>
  <si>
    <t>9 - NQ</t>
  </si>
  <si>
    <t>т.42, с.4, гр.6</t>
  </si>
  <si>
    <t>т.92, с.2, гр.4</t>
  </si>
  <si>
    <t>т.92, с.1, гр.4</t>
  </si>
  <si>
    <t>т.90, с.3, гр.6</t>
  </si>
  <si>
    <t>т.84, с.3, гр.7</t>
  </si>
  <si>
    <t>СНОР-9,т.1,стр.6</t>
  </si>
  <si>
    <t>СНОР-9, т.3, стр.55</t>
  </si>
  <si>
    <t>СНОР-9, т.3, стр.48</t>
  </si>
  <si>
    <t>СНОР-9, т.3, стр.46</t>
  </si>
  <si>
    <t>СНОР-9, т.5, стр.97-1</t>
  </si>
  <si>
    <t>СНОР-9, т.5, стр.97-2</t>
  </si>
  <si>
    <t>СНОР-9, т.5, стр.95</t>
  </si>
  <si>
    <t>СНОР-9, т.5, стр.89</t>
  </si>
  <si>
    <t>СНОР-9,т.1,с.6</t>
  </si>
  <si>
    <t>Лес для вех</t>
  </si>
  <si>
    <t>Печка походная</t>
  </si>
  <si>
    <t>СНОР-9,т.3,с.55</t>
  </si>
  <si>
    <t>Бланки разные</t>
  </si>
  <si>
    <t>экз</t>
  </si>
  <si>
    <t>Гвозди строительные</t>
  </si>
  <si>
    <t>СНОР-9,т.3,с.46-48</t>
  </si>
  <si>
    <t>Бумага вычислительная</t>
  </si>
  <si>
    <t>Лес для кольев</t>
  </si>
  <si>
    <t>Лаборатория и дробильный цех экспедиции</t>
  </si>
  <si>
    <t>1.Электроэнергия</t>
  </si>
  <si>
    <t>квт.-ч</t>
  </si>
  <si>
    <t>2. Диски к истирателям</t>
  </si>
  <si>
    <t>3. Бумага упаковочная</t>
  </si>
  <si>
    <t>Работа на ПЭВМ</t>
  </si>
  <si>
    <t>1. Дискета 3,5"</t>
  </si>
  <si>
    <t>пачка</t>
  </si>
  <si>
    <t>2. Компакт-диск СД-R</t>
  </si>
  <si>
    <t>350 мл</t>
  </si>
  <si>
    <t>1 м</t>
  </si>
  <si>
    <t>1 шт</t>
  </si>
  <si>
    <t>100 с</t>
  </si>
  <si>
    <t>Главный бухгалтер                                              Г.А. Близнецова</t>
  </si>
  <si>
    <t>С Т О И М О С Т Ь</t>
  </si>
  <si>
    <t>основных средств Горно-Алтайской экспедиции, участвующих в индексации</t>
  </si>
  <si>
    <t>Наименование основных средств</t>
  </si>
  <si>
    <t>Стоимость основных</t>
  </si>
  <si>
    <t>средств, руб</t>
  </si>
  <si>
    <t>Работы на ПЭВМ</t>
  </si>
  <si>
    <t>Главный бухгалтер                                                Г.А. Близнецова</t>
  </si>
  <si>
    <t>СМ-1</t>
  </si>
  <si>
    <t>ФЕДЕРАЛЬНОЕ АГЕНТСТВО ПО НЕДРОПОЛЬЗОВАНИЮ</t>
  </si>
  <si>
    <t>ОАО "Горно-Алтайская экспедиция"</t>
  </si>
  <si>
    <t>на выполнение работ по объекту:</t>
  </si>
  <si>
    <t>с. Малоенисейское</t>
  </si>
  <si>
    <t>машинистка 5 разр.</t>
  </si>
  <si>
    <t>начальник партии</t>
  </si>
  <si>
    <t>Материалы (ВПСН)</t>
  </si>
  <si>
    <t>м/см.</t>
  </si>
  <si>
    <t>в том числе на 1 машино-смену:</t>
  </si>
  <si>
    <t>Дискета 3,5"</t>
  </si>
  <si>
    <t>Компакт-диск СД-R одноразовый</t>
  </si>
  <si>
    <t>Компакт-диск СД-RW многоразовый</t>
  </si>
  <si>
    <t>Электроэнергия</t>
  </si>
  <si>
    <t>Итого материалы на 1 м/см</t>
  </si>
  <si>
    <t>Итого основных расходов</t>
  </si>
  <si>
    <t>4.</t>
  </si>
  <si>
    <t>5.</t>
  </si>
  <si>
    <t>6.</t>
  </si>
  <si>
    <t>7.</t>
  </si>
  <si>
    <t>8.</t>
  </si>
  <si>
    <t>9.</t>
  </si>
  <si>
    <t>ПОПРАВОЧНЫЕ КОЭФФИЦИЕНТЫ,</t>
  </si>
  <si>
    <t>применяемые при расчете сметной стоимости.</t>
  </si>
  <si>
    <t>II. Транспортно-заготовительные расходы, утвержденные Территориальным</t>
  </si>
  <si>
    <t xml:space="preserve">    агентством по недропользованию по Алтайскому краю 27.03.2006 г.:</t>
  </si>
  <si>
    <t xml:space="preserve">         - к материальным затратам - 1,11</t>
  </si>
  <si>
    <t xml:space="preserve">         - к амортизации - 1,07</t>
  </si>
  <si>
    <t>III. Накладные расходы - 20 %, прошедшие экспертизу в ЗСТО ГП "Геолэкспертиза"</t>
  </si>
  <si>
    <t>км</t>
  </si>
  <si>
    <t>Мешки" Крафт"</t>
  </si>
  <si>
    <t>Мешки брезентовые 70х30 см.</t>
  </si>
  <si>
    <t>Кувалда</t>
  </si>
  <si>
    <t>Молотки</t>
  </si>
  <si>
    <t>Брезент защитный БЗ 2х3 м</t>
  </si>
  <si>
    <t>Ящик</t>
  </si>
  <si>
    <t>Мешок спальный ватный с 2-мя вкладышами</t>
  </si>
  <si>
    <t>Палатка 4-местная</t>
  </si>
  <si>
    <t>1.1.8.5.</t>
  </si>
  <si>
    <t>Р А С Ч Е Т № 1</t>
  </si>
  <si>
    <t xml:space="preserve">Сметно-финансовый расчет </t>
  </si>
  <si>
    <t>Стоимости ввода текстовой информации в компьютер без вертикального графления, кат.сложности-2</t>
  </si>
  <si>
    <t>Объём работ:</t>
  </si>
  <si>
    <t>стр.</t>
  </si>
  <si>
    <t>Продолжительность работ :</t>
  </si>
  <si>
    <t>смен.</t>
  </si>
  <si>
    <t>Приняты коэффициенты:</t>
  </si>
  <si>
    <t>к заработной плате</t>
  </si>
  <si>
    <t>районный</t>
  </si>
  <si>
    <t>индекс-</t>
  </si>
  <si>
    <t>ТЗР</t>
  </si>
  <si>
    <t>к материалам</t>
  </si>
  <si>
    <t>к амортизации</t>
  </si>
  <si>
    <t xml:space="preserve">Наименование </t>
  </si>
  <si>
    <t>стоимости сооружения и установки деревянных радиомачт высотой 11 м., одноствольных с 3 оттяжками</t>
  </si>
  <si>
    <t>к=0,5</t>
  </si>
  <si>
    <t xml:space="preserve">     изготовление прозрачных шлифов, кат.слож.-2</t>
  </si>
  <si>
    <t xml:space="preserve">     изготовление прозрачных шлифов, кат.слож.-3</t>
  </si>
  <si>
    <t xml:space="preserve">     изготовление полировальных шлифов, кат.слож.-2</t>
  </si>
  <si>
    <t xml:space="preserve">     изготовление полировальных шлифов, кат.слож.-3</t>
  </si>
  <si>
    <t xml:space="preserve">     беглый просмотр шлифов, всего</t>
  </si>
  <si>
    <t xml:space="preserve">       то же, сокращенное</t>
  </si>
  <si>
    <t xml:space="preserve">       то же по аналогии</t>
  </si>
  <si>
    <t>полном петрографическом изучении и детальном описании полимиктовых песчаников с числом минералов менее 8</t>
  </si>
  <si>
    <t>полном петрографическом изучении и детальном описании метаморфических пород пород с числом минералов до 6</t>
  </si>
  <si>
    <t>детальное исследование полировальных щлифов</t>
  </si>
  <si>
    <t>аншлиф</t>
  </si>
  <si>
    <t>обр.</t>
  </si>
  <si>
    <t xml:space="preserve">        то же с парафинированием</t>
  </si>
  <si>
    <t>Петрографические исследования:</t>
  </si>
  <si>
    <t xml:space="preserve"> Отбор образцов на исследование и его макроскопическое описание</t>
  </si>
  <si>
    <t>Определение плотности образцов неправильной геометрической формы гидростатическим методом</t>
  </si>
  <si>
    <t>а) минералогические исследования</t>
  </si>
  <si>
    <t>б) изготовление шлифов</t>
  </si>
  <si>
    <t>т.13.3, н.1780</t>
  </si>
  <si>
    <t>т.13.3, н.1781</t>
  </si>
  <si>
    <t>т.13.3, н.1782</t>
  </si>
  <si>
    <t>т.13.3, н.1800</t>
  </si>
  <si>
    <t>т.13.3, н.1801</t>
  </si>
  <si>
    <t>в) петрографические исследования</t>
  </si>
  <si>
    <t>в) петрографичекие исследования</t>
  </si>
  <si>
    <t>т.10.5, н.1723</t>
  </si>
  <si>
    <t>:6*1,3</t>
  </si>
  <si>
    <t>т.10.3, н.1573</t>
  </si>
  <si>
    <t>т.10.3, н.1580</t>
  </si>
  <si>
    <t>т.10.3, н.1587</t>
  </si>
  <si>
    <t>:6*2</t>
  </si>
  <si>
    <t>т.8.23, н.1498</t>
  </si>
  <si>
    <t>т.6.5, н.605</t>
  </si>
  <si>
    <t>т.6.5, н.606</t>
  </si>
  <si>
    <t>7.1.6.</t>
  </si>
  <si>
    <t>г) испытания нерудных полезных ископаемых</t>
  </si>
  <si>
    <t>СНОР -7, т.1, с.6</t>
  </si>
  <si>
    <t>Железо оцинкованное</t>
  </si>
  <si>
    <t>Термопара платинородиевая</t>
  </si>
  <si>
    <t>СНОР-7.т.1,стр.6</t>
  </si>
  <si>
    <t>Автоклав вертикальный электрический</t>
  </si>
  <si>
    <t>Печи криптоловые с понижающим трансформатором</t>
  </si>
  <si>
    <t>Пресс 300 тонный</t>
  </si>
  <si>
    <t>по маршрутам м-ба 1:25 000</t>
  </si>
  <si>
    <t>1000 пр</t>
  </si>
  <si>
    <t>материалов топографо-геодезических работ:</t>
  </si>
  <si>
    <t xml:space="preserve">     вычисление теодолитных ходов с измерением сторон светодальномером, в "две руки"</t>
  </si>
  <si>
    <t xml:space="preserve">      вычисление тригонометрического нивелирования</t>
  </si>
  <si>
    <t xml:space="preserve">      вычисление координат точек определенных способом засечек</t>
  </si>
  <si>
    <t xml:space="preserve">      определение координат точек по карте</t>
  </si>
  <si>
    <t xml:space="preserve">      вычисление координат точек по данным инклиметрических измерений</t>
  </si>
  <si>
    <t>материалов геофизических работ:</t>
  </si>
  <si>
    <t>Промежуточная камеральная обработка материалов,  кат. сложности геолстроения - 6</t>
  </si>
  <si>
    <t>Окончательная камеральная обработка материалов кат. сложности геолстроения - 6</t>
  </si>
  <si>
    <t>а) маршрутов м-ба 1:25 000</t>
  </si>
  <si>
    <t>СНОР -1, ч.2, т.14, с.2</t>
  </si>
  <si>
    <t>СНОР-1,ч.2, т.14, с.2</t>
  </si>
  <si>
    <t>Ящик вьючный деревянный</t>
  </si>
  <si>
    <t>1.2.14.2.</t>
  </si>
  <si>
    <t>1.1.14.2.</t>
  </si>
  <si>
    <t>СНОР -1, ч.3, т.1, с.37</t>
  </si>
  <si>
    <t>1.3.1.37.</t>
  </si>
  <si>
    <t>т.22, с.9, гр.4</t>
  </si>
  <si>
    <t>т.66, с.8, гр.4,7</t>
  </si>
  <si>
    <t>т.66, с.7, гр.4,8</t>
  </si>
  <si>
    <t>т.66, с.1, гр.4</t>
  </si>
  <si>
    <t>9.1.20.</t>
  </si>
  <si>
    <t>СНОР -9, т.1, с.20</t>
  </si>
  <si>
    <t>СНОР -9, т.3, с.63</t>
  </si>
  <si>
    <t>СНОР -9, т.3, с.66</t>
  </si>
  <si>
    <t>СНОР -9, т.3, с.65</t>
  </si>
  <si>
    <t>Таблицы разные</t>
  </si>
  <si>
    <t>Транспортир геодезический</t>
  </si>
  <si>
    <t>СНОР-9, т.1, с.20, т.3, с.66</t>
  </si>
  <si>
    <t>СНОР-9,т.1,стр.20,  т.3, с.66</t>
  </si>
  <si>
    <t>9.3.66.</t>
  </si>
  <si>
    <t>9.3.65.</t>
  </si>
  <si>
    <t>9.3.63.</t>
  </si>
  <si>
    <t>метод естественного электрического поля</t>
  </si>
  <si>
    <t>ССН-3, ч.3.</t>
  </si>
  <si>
    <t>СНОР-3, ч.3, т.8, с.1</t>
  </si>
  <si>
    <t>Канцелярские принадлежности</t>
  </si>
  <si>
    <t>стоимость создания интерпретационной схемы геофизических полей</t>
  </si>
  <si>
    <t>ведущий геофизик</t>
  </si>
  <si>
    <t>т-геофизик 1 кат.</t>
  </si>
  <si>
    <t>стоимость создания легенды к геологической карте</t>
  </si>
  <si>
    <t xml:space="preserve">         Смету составил:</t>
  </si>
  <si>
    <r>
      <t xml:space="preserve">                                                                                 </t>
    </r>
    <r>
      <rPr>
        <vertAlign val="superscript"/>
        <sz val="10"/>
        <rFont val="Arial Cyr"/>
        <family val="0"/>
      </rPr>
      <t xml:space="preserve">                      подпись</t>
    </r>
  </si>
  <si>
    <r>
      <t xml:space="preserve">                                                                      </t>
    </r>
    <r>
      <rPr>
        <vertAlign val="superscript"/>
        <sz val="10"/>
        <rFont val="Arial Cyr"/>
        <family val="0"/>
      </rPr>
      <t xml:space="preserve">                      подпись</t>
    </r>
  </si>
  <si>
    <t xml:space="preserve">Начальник Управления </t>
  </si>
  <si>
    <t>СНОР -1 ч.2, т.1, с.2</t>
  </si>
  <si>
    <t>СНОР- 1.ч.1,т.1,с.1</t>
  </si>
  <si>
    <t>СНОР- 1.ч.2, т.1, с.4</t>
  </si>
  <si>
    <t>СНОР-1, ч.-5, т.-1, стр.-34</t>
  </si>
  <si>
    <t>СНОР- 1, ч.-5, т.1, стр.16</t>
  </si>
  <si>
    <t>СНОР-1, ч.-1, т.8, стр.5</t>
  </si>
  <si>
    <t>стоимости ввода текстовой информации в компьютер, таблица 10-13 колонок кат.сложности-2</t>
  </si>
  <si>
    <t>Автобензин А-76</t>
  </si>
  <si>
    <t>ед.</t>
  </si>
  <si>
    <t>2. Палатка 2-местная</t>
  </si>
  <si>
    <t>3. Палатка 4-местная</t>
  </si>
  <si>
    <t>4. Палатка 6-ти местная</t>
  </si>
  <si>
    <t>1.5.1.16.</t>
  </si>
  <si>
    <t>1.5.1.39</t>
  </si>
  <si>
    <t xml:space="preserve">Бумага упаковочная </t>
  </si>
  <si>
    <t>Ремни плоские</t>
  </si>
  <si>
    <t>Дисковый истиратель Ида-250</t>
  </si>
  <si>
    <t>Расчёт № 12-а</t>
  </si>
  <si>
    <t>Р А С Ч Е Т № 13</t>
  </si>
  <si>
    <t>Расчёт № 13-а</t>
  </si>
  <si>
    <t>ведущий геолог</t>
  </si>
  <si>
    <t>1.2.1.1.</t>
  </si>
  <si>
    <t>Р А С Ч Е Т № 37</t>
  </si>
  <si>
    <t>Р А С Ч Е Т № 38</t>
  </si>
  <si>
    <t>Р А С Ч Е Т № 40</t>
  </si>
  <si>
    <t>Р А С Ч Е Т № 41</t>
  </si>
  <si>
    <t>Р А С Ч Е Т № 43</t>
  </si>
  <si>
    <t>1. Дробилка щековая ДЩ</t>
  </si>
  <si>
    <t>УПРАВЛЕНИЕ ПО НЕДРОПОЛЬЗОВАНИЮ ПО АЛТАЙСКОМУ КРАЮ</t>
  </si>
  <si>
    <t>по недропользованию по Алтайскому краю</t>
  </si>
  <si>
    <t>………………………. А. И. Зайцев</t>
  </si>
  <si>
    <r>
      <t xml:space="preserve">          Руководитель организации                </t>
    </r>
    <r>
      <rPr>
        <u val="single"/>
        <sz val="10"/>
        <rFont val="Arial Cyr"/>
        <family val="0"/>
      </rPr>
      <t xml:space="preserve">                                               Шкиль В.В.</t>
    </r>
  </si>
  <si>
    <r>
      <t xml:space="preserve">     вед.    экономист     </t>
    </r>
    <r>
      <rPr>
        <u val="single"/>
        <sz val="10"/>
        <rFont val="Arial Cyr"/>
        <family val="0"/>
      </rPr>
      <t xml:space="preserve">                                                                               Олейникова Л.А.</t>
    </r>
  </si>
  <si>
    <t>2. Дробилка валковая ДВ</t>
  </si>
  <si>
    <t>мес</t>
  </si>
  <si>
    <t>5.  Шкаф ГП 40 МО</t>
  </si>
  <si>
    <t>6. Ремни плоские</t>
  </si>
  <si>
    <t xml:space="preserve">Итого в текущих ценах - </t>
  </si>
  <si>
    <t>Сметная стоимость: в текущих ценах:</t>
  </si>
  <si>
    <t>Амортизация Maxor GPS (107627*20)/(12*10)*:25,4=70,62 руб</t>
  </si>
  <si>
    <t>Р А С Ч Е Т № 33</t>
  </si>
  <si>
    <t>Р А С Ч Е Т № 42</t>
  </si>
  <si>
    <t>Расчёт № 42-а</t>
  </si>
  <si>
    <t>Расчёт № 44-а</t>
  </si>
  <si>
    <t>Р А С Ч Е Т № 45</t>
  </si>
  <si>
    <t>Расчёт № 45-а</t>
  </si>
  <si>
    <t>Р А С Ч Е Т № 46</t>
  </si>
  <si>
    <t>Расчёт № 46-а</t>
  </si>
  <si>
    <t>Р А С Ч Е Т № 47</t>
  </si>
  <si>
    <t>Расчёт № 47-а</t>
  </si>
  <si>
    <t>Р А С Ч Е Т № 48</t>
  </si>
  <si>
    <t>Расчёт № 48-а</t>
  </si>
  <si>
    <t>Р А С Ч Е Т № 49</t>
  </si>
  <si>
    <t>Расчёт № 49-а</t>
  </si>
  <si>
    <t>Р А С Ч Е Т № 50</t>
  </si>
  <si>
    <t>Расчёт № 50-а</t>
  </si>
  <si>
    <t>Р А С Ч Е Т № 51</t>
  </si>
  <si>
    <t>Р А С Ч Е Т № 52</t>
  </si>
  <si>
    <t>Р А С Ч Е Т № 53</t>
  </si>
  <si>
    <t>СНОР-1,ч.5,т.1,стр.39</t>
  </si>
  <si>
    <t>СНОР-1,ч.5,т.1,с.39</t>
  </si>
  <si>
    <t>параметры канав и выездов из них при проходке</t>
  </si>
  <si>
    <t>ЕСН и отчисления на страхование от несчастных случаев на производстве (31%)</t>
  </si>
  <si>
    <t>1. Выполнено полевых работ и строительства на участках полевых</t>
  </si>
  <si>
    <t xml:space="preserve">2. Среднее расстояние до временных баз партии: </t>
  </si>
  <si>
    <t xml:space="preserve"> </t>
  </si>
  <si>
    <t>3. Лимиты составили:</t>
  </si>
  <si>
    <t>тыс. руб.</t>
  </si>
  <si>
    <t>сметной стоимости налогов</t>
  </si>
  <si>
    <t xml:space="preserve">в текущих </t>
  </si>
  <si>
    <t>1. Основные расходы</t>
  </si>
  <si>
    <t>2. Норматив (справка прилагается):</t>
  </si>
  <si>
    <t xml:space="preserve">                  Сметная стоимость</t>
  </si>
  <si>
    <t xml:space="preserve">     налоги, относимые на себестоимость</t>
  </si>
  <si>
    <t xml:space="preserve">      налог на имущество</t>
  </si>
  <si>
    <t xml:space="preserve">       то же, 3 группа скважин, инт.0-200 м</t>
  </si>
  <si>
    <t>СНОР -5, т.7, с.10</t>
  </si>
  <si>
    <t>Тес для керновых ящиков</t>
  </si>
  <si>
    <t>м3</t>
  </si>
  <si>
    <t>Твердосплавная коронка</t>
  </si>
  <si>
    <t>Замки к бурильным трубам</t>
  </si>
  <si>
    <t>Трубы колонковые</t>
  </si>
  <si>
    <t>Вертлюг</t>
  </si>
  <si>
    <t>СНОР -5, т.7, с.11</t>
  </si>
  <si>
    <t>СНОР -5, т.7, с.15</t>
  </si>
  <si>
    <t>СНОР-5, т.7, с.11</t>
  </si>
  <si>
    <t>Буровая установка ПБУ-800</t>
  </si>
  <si>
    <t>СНОР-5, т.7, с.15</t>
  </si>
  <si>
    <t>Алмазная коронка</t>
  </si>
  <si>
    <t>карат</t>
  </si>
  <si>
    <t>I. Районный коэффициент - 1,15</t>
  </si>
  <si>
    <t>рабочий 3 разряда</t>
  </si>
  <si>
    <t>СНОР -3, ч.5, т.6, с.10</t>
  </si>
  <si>
    <t>СНОР-3, ч.5, т.6, с.10</t>
  </si>
  <si>
    <t>Источники радиоактивные</t>
  </si>
  <si>
    <t>Контейнеры для источников</t>
  </si>
  <si>
    <t>Кабель каротажный</t>
  </si>
  <si>
    <t>1000 м</t>
  </si>
  <si>
    <t>Монокристаллы</t>
  </si>
  <si>
    <t>Каротажные зонды</t>
  </si>
  <si>
    <t>набор</t>
  </si>
  <si>
    <t>Мешки спальные</t>
  </si>
  <si>
    <t>3. ГИС в скважинах</t>
  </si>
  <si>
    <t>СНОР-3.ч.5,т.3,стр.10</t>
  </si>
  <si>
    <t>Каротажная установка СК 1-74 М</t>
  </si>
  <si>
    <t>ИНК-7</t>
  </si>
  <si>
    <t>комплект</t>
  </si>
  <si>
    <t>ИГ-36</t>
  </si>
  <si>
    <t>Автобензин</t>
  </si>
  <si>
    <t>:6.65</t>
  </si>
  <si>
    <t xml:space="preserve">     изготовление прозрачных шлифов, кат.слож.-1</t>
  </si>
  <si>
    <t>шлиф</t>
  </si>
  <si>
    <t>Должностной</t>
  </si>
  <si>
    <t>Долж.оклад</t>
  </si>
  <si>
    <t>Всего</t>
  </si>
  <si>
    <t>№</t>
  </si>
  <si>
    <t xml:space="preserve">статей </t>
  </si>
  <si>
    <t xml:space="preserve">Ед. </t>
  </si>
  <si>
    <t>оклад</t>
  </si>
  <si>
    <t>Трудозатраты</t>
  </si>
  <si>
    <t xml:space="preserve">стоимость </t>
  </si>
  <si>
    <t>по</t>
  </si>
  <si>
    <t>"Инструкции"</t>
  </si>
  <si>
    <t>Основная зарплата, в т.ч.:</t>
  </si>
  <si>
    <t>ч/дн</t>
  </si>
  <si>
    <t>Дополнительная зарплата  (7,9 %)</t>
  </si>
  <si>
    <t>Итого зарплата без р.к.</t>
  </si>
  <si>
    <t>Итого зарплата с р.к.</t>
  </si>
  <si>
    <t>Амортизация</t>
  </si>
  <si>
    <t xml:space="preserve">Сметная стоимость единицы работ </t>
  </si>
  <si>
    <t>Расчёт № 1-а</t>
  </si>
  <si>
    <t>Затраты по статье "Амортизация"</t>
  </si>
  <si>
    <t xml:space="preserve">Начальная </t>
  </si>
  <si>
    <t>Годовая норма</t>
  </si>
  <si>
    <t>Период</t>
  </si>
  <si>
    <t>Сумма</t>
  </si>
  <si>
    <t xml:space="preserve">Кол-во </t>
  </si>
  <si>
    <t>ст-ть</t>
  </si>
  <si>
    <t>амортизац-ых</t>
  </si>
  <si>
    <t>использ-ия</t>
  </si>
  <si>
    <t>амортиз-ных</t>
  </si>
  <si>
    <t>средств</t>
  </si>
  <si>
    <t>ед-ц</t>
  </si>
  <si>
    <t>отчислений</t>
  </si>
  <si>
    <t>м/смен</t>
  </si>
  <si>
    <t>отчисления</t>
  </si>
  <si>
    <t>(%)</t>
  </si>
  <si>
    <t>всего,руб</t>
  </si>
  <si>
    <t>Р А С Ч Е Т № 6</t>
  </si>
  <si>
    <t>Объём работ всего:</t>
  </si>
  <si>
    <t>Продолжительность работ всего:</t>
  </si>
  <si>
    <t>Налог на имущество - 0,73 %,</t>
  </si>
  <si>
    <t>Налоги составляют: (914,9:58868,5)х100= 1,55 %</t>
  </si>
  <si>
    <t xml:space="preserve">            Г.А. Близнецова</t>
  </si>
  <si>
    <t>Наименование статей затрат</t>
  </si>
  <si>
    <t>геолог 1 кат.</t>
  </si>
  <si>
    <t>Картридж для плоттера</t>
  </si>
  <si>
    <t>флак</t>
  </si>
  <si>
    <t>Головки печатающие</t>
  </si>
  <si>
    <t>компл.</t>
  </si>
  <si>
    <t>Бумага формата А0</t>
  </si>
  <si>
    <t>Расчёт № 6-а</t>
  </si>
  <si>
    <t>Р А С Ч Е Т № 8</t>
  </si>
  <si>
    <t>Сметно-финансовый расчет</t>
  </si>
  <si>
    <t>стоимости изготовления ксерокопий А-4 на КМА</t>
  </si>
  <si>
    <t>техник-геолог 1 кат.</t>
  </si>
  <si>
    <t>Тонер для КМА</t>
  </si>
  <si>
    <t>Бумага формата А4</t>
  </si>
  <si>
    <t>Расчёт № 8-а</t>
  </si>
  <si>
    <t>Р А С Ч Е Т № 9</t>
  </si>
  <si>
    <t>стоимости составления сметы на ПЭВМ</t>
  </si>
  <si>
    <t>смета</t>
  </si>
  <si>
    <t>мес.</t>
  </si>
  <si>
    <t>ч/мес</t>
  </si>
  <si>
    <t>Расчёт № 9-а</t>
  </si>
  <si>
    <t>3. Компакт-диск СД-RW многораз</t>
  </si>
  <si>
    <t>4. Картридж для плоттера</t>
  </si>
  <si>
    <t>5. Головки печатающие</t>
  </si>
  <si>
    <t>6. Бумага для плоттера</t>
  </si>
  <si>
    <t xml:space="preserve">7. Картридж для  принтера </t>
  </si>
  <si>
    <t>8. Бумага формата А4</t>
  </si>
  <si>
    <t>9. Тонер для КМА Canon NP</t>
  </si>
  <si>
    <t>стоимости печати текста проекта на лазерном принтере с подачей из лотка</t>
  </si>
  <si>
    <t>техник-геолог 2 кат.</t>
  </si>
  <si>
    <t>Картридж для принтера</t>
  </si>
  <si>
    <t>Р А С Ч Е Т № 2</t>
  </si>
  <si>
    <t>Ед. изм.</t>
  </si>
  <si>
    <t>Расчёт № 2-а</t>
  </si>
  <si>
    <t>Р А С Ч Е Т № 4</t>
  </si>
  <si>
    <t>Расчёт № 4-а</t>
  </si>
  <si>
    <t>Р А С Ч Е Т № 3</t>
  </si>
  <si>
    <t>Расчёт № 3-а</t>
  </si>
  <si>
    <t>Р А С Ч Е Т № 5</t>
  </si>
  <si>
    <t>Расчёт № 5-а</t>
  </si>
  <si>
    <t>проб</t>
  </si>
  <si>
    <t>смен.на ед.изм.</t>
  </si>
  <si>
    <t>геолог II кат.</t>
  </si>
  <si>
    <t>итого материалы на 1 м/см.</t>
  </si>
  <si>
    <t>смен</t>
  </si>
  <si>
    <t>Р А С Ч Е Т № 10</t>
  </si>
  <si>
    <t>Создание банка аналитических данных по работам предшественников (петрофизические, петрохимические анализы)</t>
  </si>
  <si>
    <t>Расчёт № 10-а</t>
  </si>
  <si>
    <t>Расчёт № 11-а</t>
  </si>
  <si>
    <t>Р А С Ч Е Т № 12</t>
  </si>
  <si>
    <t xml:space="preserve">ведущий геолог </t>
  </si>
  <si>
    <t>ССН.-5</t>
  </si>
  <si>
    <t>5.7.10.</t>
  </si>
  <si>
    <t>5.7.11.</t>
  </si>
  <si>
    <t>5.7.15.</t>
  </si>
  <si>
    <t xml:space="preserve">         2 группы, инт. 0-100 м</t>
  </si>
  <si>
    <t>ст/см</t>
  </si>
  <si>
    <t xml:space="preserve">         3 группы, инт.0-200 м</t>
  </si>
  <si>
    <t>Ведущий экономист                                                Олейникова Л.А.</t>
  </si>
  <si>
    <t>Ведущий экономист                                               Олейникова Л.А.</t>
  </si>
  <si>
    <t xml:space="preserve">       Ведущий экономист                                                                    Олейникова Л.А.</t>
  </si>
  <si>
    <t xml:space="preserve">                                                                                     по Алтайскому краю</t>
  </si>
  <si>
    <t xml:space="preserve">                                                                  ………………А.И. Зайцев</t>
  </si>
  <si>
    <t xml:space="preserve">5. Сбор информации </t>
  </si>
  <si>
    <t>СНОР- 1, ч.-5, т.1, стр.28</t>
  </si>
  <si>
    <t xml:space="preserve">       Генеральный директор</t>
  </si>
  <si>
    <t xml:space="preserve">      ОАО "ГАЭ"                                                       Шкиль В.В.</t>
  </si>
  <si>
    <t xml:space="preserve">       Ведущий экономист                                       Олейникова Л.А.</t>
  </si>
  <si>
    <t>отр/см</t>
  </si>
  <si>
    <t>1. IBM PC Pentium</t>
  </si>
  <si>
    <t xml:space="preserve">      ГИС в скважинах</t>
  </si>
  <si>
    <t>3.5.6.10.</t>
  </si>
  <si>
    <t>ССН-3, ч.5.</t>
  </si>
  <si>
    <t xml:space="preserve">      переезды каротажного отряда</t>
  </si>
  <si>
    <t>стоимость составления информационных отчетов с графическими приложениями</t>
  </si>
  <si>
    <t>туалет на 1 очко, наружные стены – каркасно-обшивные</t>
  </si>
  <si>
    <t>СНОР-11, ч.2,  т.1, с.35, с. 53, с.46</t>
  </si>
  <si>
    <t>стоимости погреба упрощенного типа</t>
  </si>
  <si>
    <t>сооружение</t>
  </si>
  <si>
    <t>дней</t>
  </si>
  <si>
    <t>Пиломатериалы</t>
  </si>
  <si>
    <t>л</t>
  </si>
  <si>
    <t>Расчёт единичных сметных расценок</t>
  </si>
  <si>
    <t>Сводная смета</t>
  </si>
  <si>
    <t>при расчете сметной стоимости работ в текущих ценах с применением СНОР-93</t>
  </si>
  <si>
    <t>стоимости содержания радиостанции "Ангара-1М"</t>
  </si>
  <si>
    <t>техник радист</t>
  </si>
  <si>
    <t>Материалы (5% от п.3)</t>
  </si>
  <si>
    <t>Услуги по ремонту 2,4 % в год от балансовой стоимости (61614х0,024:12)=123,23</t>
  </si>
  <si>
    <t>Радиостанция "Ангара-1М"</t>
  </si>
  <si>
    <t>(61614х7,6)/(12х100)=390,22руб.</t>
  </si>
  <si>
    <t>11.2.1.29.</t>
  </si>
  <si>
    <t>11.2.1.30.</t>
  </si>
  <si>
    <t>инженер-электронщик</t>
  </si>
  <si>
    <t>геолог 2 кат.</t>
  </si>
  <si>
    <t>11.2.1.53.</t>
  </si>
  <si>
    <t>СНОР-11, ч.2, т.1, с.53</t>
  </si>
  <si>
    <t>т.171, 1%</t>
  </si>
  <si>
    <t>4.12.1.</t>
  </si>
  <si>
    <t>ССН-4, т.43, с.1, г.6</t>
  </si>
  <si>
    <t>СНОР -4, т.12, с.1</t>
  </si>
  <si>
    <t>5. Амортизация</t>
  </si>
  <si>
    <t>СНОР-4, т.12, с.1</t>
  </si>
  <si>
    <t xml:space="preserve">Кабель токопроводящий </t>
  </si>
  <si>
    <t>Канат</t>
  </si>
  <si>
    <t>II. Накладные расходы (20 %)</t>
  </si>
  <si>
    <t>ВСЕГО основные и накладные расходы</t>
  </si>
  <si>
    <t>КОД</t>
  </si>
  <si>
    <t>Масло моторное</t>
  </si>
  <si>
    <t xml:space="preserve"> рабочий 3 разр.</t>
  </si>
  <si>
    <t xml:space="preserve"> рабочий 2 разр.</t>
  </si>
  <si>
    <t>Сметно-финансовый расчет основных расходов по разделу:</t>
  </si>
  <si>
    <t>Стоимость организации и ликвидации полевых работ</t>
  </si>
  <si>
    <t xml:space="preserve">     Исходные данные:</t>
  </si>
  <si>
    <t xml:space="preserve">1. Сметная стоимость полевых работ в текущих ценах - </t>
  </si>
  <si>
    <t xml:space="preserve">  2. Норматив согласно "Инструкции по составлению проектов и смет…" :</t>
  </si>
  <si>
    <t xml:space="preserve">      на организацию работ - 1,5 %</t>
  </si>
  <si>
    <t xml:space="preserve">      на ликвидацию работ - 1,2 %</t>
  </si>
  <si>
    <t>Сметная стоимость в текущих ценах: организации полевых работ:</t>
  </si>
  <si>
    <t>ликвидация полевых работ</t>
  </si>
  <si>
    <t>СНОР -11, ч.2, т.1, с.29</t>
  </si>
  <si>
    <t>ССН-11,ч.2</t>
  </si>
  <si>
    <t>т.171, 2%</t>
  </si>
  <si>
    <t>СНОР -11, ч.2, т.1, с.30</t>
  </si>
  <si>
    <t>а) основания под палатки</t>
  </si>
  <si>
    <t>СНОР-11, ч.2,  т.1, с.29,30</t>
  </si>
  <si>
    <t>Лесопиломатериалы</t>
  </si>
  <si>
    <t>Металлические изделия</t>
  </si>
  <si>
    <t>тонн</t>
  </si>
  <si>
    <t>Стереоскоп линзозеркал.</t>
  </si>
  <si>
    <t>Доход предприятия в 2011 году без НДС</t>
  </si>
  <si>
    <t>прочие - 0,82%.</t>
  </si>
  <si>
    <t>Расчёт № 7-а</t>
  </si>
  <si>
    <t>Р А С Ч Е Т № 21</t>
  </si>
  <si>
    <t>4. Амортизация</t>
  </si>
  <si>
    <t>Мешки для образцов</t>
  </si>
  <si>
    <t>Бинокль 6-ти кратный</t>
  </si>
  <si>
    <t>Мешок спальный ватный</t>
  </si>
  <si>
    <t>с 2-мя вкладышами</t>
  </si>
  <si>
    <t>Палатка 2-местная</t>
  </si>
  <si>
    <t>Сметно-финансовый расчет:</t>
  </si>
  <si>
    <t>стоимость сушки лабораторных проб (в текущих ценах)</t>
  </si>
  <si>
    <t>рабочий 3 разр.</t>
  </si>
  <si>
    <t xml:space="preserve">Материалы </t>
  </si>
  <si>
    <t>разработка грунта буровых площадок бульдозером мощн.118 квт при расстоянии транспортировки до 30 м, кат. III-IV</t>
  </si>
  <si>
    <t xml:space="preserve">     то же, с налипанием пород</t>
  </si>
  <si>
    <t>устройство грунтовых дорог бульдозером мощн.118 квт при расстоянии транспортировки до 30 м, кат. III-IV</t>
  </si>
  <si>
    <t>засыпка буровых площадок бульдозером мощн.118 квт при расстоянии транспортировки до 30 м, кат. III-IV</t>
  </si>
  <si>
    <t>уборка снега с дорог и буровых площадок бульдозером</t>
  </si>
  <si>
    <t>уборка снега вручную</t>
  </si>
  <si>
    <t xml:space="preserve"> по вторичным ореолам рассеяния м-ба 1:25 000 (контроль)</t>
  </si>
  <si>
    <t xml:space="preserve"> по вторичным ореолам рассеяния м-ба 1:10 000 (контроль)</t>
  </si>
  <si>
    <t>литогеохимические работы по керну скважин, геологическая документация горных выработок, полевая камеральная обработка материалов</t>
  </si>
  <si>
    <t xml:space="preserve"> д-76 мм,  кат.VII</t>
  </si>
  <si>
    <t>т.5, с.76, гр.8</t>
  </si>
  <si>
    <t>т.5, с.40, гр.9</t>
  </si>
  <si>
    <t>перегон транспортных средств</t>
  </si>
  <si>
    <t>переезды производственных групп автомобилем"УАЗ"</t>
  </si>
  <si>
    <t xml:space="preserve">         по дорогам 3 группы</t>
  </si>
  <si>
    <t>т.40, гр.3</t>
  </si>
  <si>
    <t>т.40, гр.4</t>
  </si>
  <si>
    <t>1.1.10.2.</t>
  </si>
  <si>
    <t>1.1.10.3.</t>
  </si>
  <si>
    <t>а) по дорогам</t>
  </si>
  <si>
    <t>б) по бездорожью</t>
  </si>
  <si>
    <t>СНОР -1, ч.1, т.10, с.2</t>
  </si>
  <si>
    <t>СНОР -1, ч.1, т.10, с.3</t>
  </si>
  <si>
    <t>СНОР -1, ч.1, т.10, с.2-5</t>
  </si>
  <si>
    <t>Автомобиль УАЗ</t>
  </si>
  <si>
    <t>1. АвтомобильУАЗ</t>
  </si>
  <si>
    <t>Р А С Ч Е Т № 32</t>
  </si>
  <si>
    <t>Расчёт № 32-а</t>
  </si>
  <si>
    <t>:6*1,65</t>
  </si>
  <si>
    <t>:6,65*1,35</t>
  </si>
  <si>
    <t>а) туалет каркасно-обшивной на 1 очко</t>
  </si>
  <si>
    <t>б) выгреб под туалет вручную (шурфов сечением 0,9 м²; глубиной 1,5 м без преварительного рыхления)</t>
  </si>
  <si>
    <t>в) баня балок</t>
  </si>
  <si>
    <t>д) монтаж опор</t>
  </si>
  <si>
    <t>е) монтаж проводов марки А-25</t>
  </si>
  <si>
    <t>и) демонтаж опор</t>
  </si>
  <si>
    <t>к) демонтаж проводки марки А-25</t>
  </si>
  <si>
    <t>б). проходка шурфов вручную без предварительного рыхления</t>
  </si>
  <si>
    <t>в) баня-балок</t>
  </si>
  <si>
    <t xml:space="preserve">г) монтаж опор </t>
  </si>
  <si>
    <t>д) монтаж проводки марки А-25</t>
  </si>
  <si>
    <t>3. Бумага писчая</t>
  </si>
  <si>
    <t>4. Бинокль 6-ти кратный</t>
  </si>
  <si>
    <t>5. Брезент защитный 2х3 м</t>
  </si>
  <si>
    <t>6. Бензин А-80</t>
  </si>
  <si>
    <t>9. Гвозди строительные</t>
  </si>
  <si>
    <t>10. Дизельное топливо</t>
  </si>
  <si>
    <t>11. Дрова</t>
  </si>
  <si>
    <t>12. Замок буровой 3-50</t>
  </si>
  <si>
    <t>13. Источники радиоактивные</t>
  </si>
  <si>
    <t>14. Канат</t>
  </si>
  <si>
    <t>15. Кабель  каротажный</t>
  </si>
  <si>
    <t>16. Каротажные зонды</t>
  </si>
  <si>
    <t>18. Контейнер для источника</t>
  </si>
  <si>
    <t>23. Мешки "Крафт"</t>
  </si>
  <si>
    <t>24. Молотки геологические</t>
  </si>
  <si>
    <t>25.  Монокристаллы</t>
  </si>
  <si>
    <t>26. Мешки х/б 18х24 см</t>
  </si>
  <si>
    <t>27. Мешок для проб брезентовый</t>
  </si>
  <si>
    <t>28. Мешки для образцов</t>
  </si>
  <si>
    <t>29. Масло моторное</t>
  </si>
  <si>
    <t>30. Микрокалькулятор</t>
  </si>
  <si>
    <t xml:space="preserve">31. Мешок спальный ватный </t>
  </si>
  <si>
    <t>32. Металлические изделия</t>
  </si>
  <si>
    <t>33. Папка для бумаг</t>
  </si>
  <si>
    <t>34. Провод геофизический гибкий</t>
  </si>
  <si>
    <t>35. Печка походная</t>
  </si>
  <si>
    <t>37. Свечи стеариновые</t>
  </si>
  <si>
    <t>38. Стол однотумбовый</t>
  </si>
  <si>
    <t>39.  Сита (набор)</t>
  </si>
  <si>
    <t xml:space="preserve">40. Стул конторский </t>
  </si>
  <si>
    <t>41.Стержень для шариковой ручки</t>
  </si>
  <si>
    <t>42.Стереоскоп линзозеркальный</t>
  </si>
  <si>
    <t>43.Труба стальная d=1</t>
  </si>
  <si>
    <t>44. Труба колонковая</t>
  </si>
  <si>
    <t>45. Циркуль пропорциональный</t>
  </si>
  <si>
    <t>46. Ящики (тара)</t>
  </si>
  <si>
    <t xml:space="preserve">47. Уголь </t>
  </si>
  <si>
    <t>48. Шина</t>
  </si>
  <si>
    <t>сметной стоимости транспортировки вахт, грузов и персонала</t>
  </si>
  <si>
    <t xml:space="preserve"> 3. Сметный лимит - 17 % (проект)</t>
  </si>
  <si>
    <t xml:space="preserve">                   </t>
  </si>
  <si>
    <t>1. Сметная стоимость полевых работ без ГИС</t>
  </si>
  <si>
    <t>2. Сметная стоимость строительства</t>
  </si>
  <si>
    <t>2. Обзорная карта площади работ,схема геологической, геофизической изученности</t>
  </si>
  <si>
    <t>24.а.</t>
  </si>
  <si>
    <t>24.б.</t>
  </si>
  <si>
    <t>24.в.</t>
  </si>
  <si>
    <t>25.а.</t>
  </si>
  <si>
    <t>25.б.</t>
  </si>
  <si>
    <t>б) 2 группа, инт.31-110 м, кат.VIII-XII</t>
  </si>
  <si>
    <t>в) 3 группа, инт.111-315 м, кат.VIII-XII</t>
  </si>
  <si>
    <t>47.а.</t>
  </si>
  <si>
    <t>47.б.</t>
  </si>
  <si>
    <t>50.а.</t>
  </si>
  <si>
    <t>50.б.</t>
  </si>
  <si>
    <t>50.в.</t>
  </si>
  <si>
    <t>50.г.</t>
  </si>
  <si>
    <t>51.а.</t>
  </si>
  <si>
    <t>52.б.</t>
  </si>
  <si>
    <t>52.в.</t>
  </si>
  <si>
    <t>52.г.</t>
  </si>
  <si>
    <t>6. Проходка канав бульдозером, мощн. 118 квт., 1 м/смена трактора Т-170</t>
  </si>
  <si>
    <t xml:space="preserve"> 7. Бурение скважин</t>
  </si>
  <si>
    <t>8. Обработка начальных  проб машинно-ручным способом</t>
  </si>
  <si>
    <t>9. Обработка  геохимических  проб машинно-ручным способом</t>
  </si>
  <si>
    <t>10. Обработка лабораторных проб на дисковом истирателе ИДА-250</t>
  </si>
  <si>
    <t>11. Перенесение на местность проекта расположения точек геологических наблюдений, аналитическая привязка точек</t>
  </si>
  <si>
    <t>12. Теодолитные ходы</t>
  </si>
  <si>
    <t>13. Прорубка просек</t>
  </si>
  <si>
    <t>14. Перегон транспортных средств при проведении полевых работ</t>
  </si>
  <si>
    <t>15. 1 машина-смена автомобиля Урал-4320</t>
  </si>
  <si>
    <t xml:space="preserve">16. Полевая камеральная обработка материалов </t>
  </si>
  <si>
    <t>17. Лабораторные работы</t>
  </si>
  <si>
    <t>18. Камеральная обработка метериалов топографо-геодезических работ</t>
  </si>
  <si>
    <t>а) на каждый последующий км, летом</t>
  </si>
  <si>
    <t>б) на каждый последующий км, зимой</t>
  </si>
  <si>
    <t>23.а.</t>
  </si>
  <si>
    <t>23.б.</t>
  </si>
  <si>
    <t>23.в.</t>
  </si>
  <si>
    <t>Р А С Ч Е Т № 25</t>
  </si>
  <si>
    <t>Р А С Ч Е Т № 27</t>
  </si>
  <si>
    <t>Форма СМ-1</t>
  </si>
  <si>
    <t>I.</t>
  </si>
  <si>
    <t>Основные расходы</t>
  </si>
  <si>
    <t>А.</t>
  </si>
  <si>
    <t xml:space="preserve">Собственно геологоразведочные работы    </t>
  </si>
  <si>
    <t>1.1.</t>
  </si>
  <si>
    <t>1.2.</t>
  </si>
  <si>
    <t>Проектирование и подготовительные работы</t>
  </si>
  <si>
    <t>Проектирование</t>
  </si>
  <si>
    <t>Подготовительный  период</t>
  </si>
  <si>
    <t>Полевые работы, всего:</t>
  </si>
  <si>
    <t>2.1.</t>
  </si>
  <si>
    <t>Маршрутные исследования:</t>
  </si>
  <si>
    <t>2.1.1.</t>
  </si>
  <si>
    <t>2.2.</t>
  </si>
  <si>
    <t>Литогеохимические работы :</t>
  </si>
  <si>
    <t>2.3.</t>
  </si>
  <si>
    <t>2.2.5.</t>
  </si>
  <si>
    <t>Геологическая документация</t>
  </si>
  <si>
    <t xml:space="preserve"> Геофизичекские работы</t>
  </si>
  <si>
    <t>ГИС в скважинах</t>
  </si>
  <si>
    <t>2.4.</t>
  </si>
  <si>
    <t>2.4.1.</t>
  </si>
  <si>
    <t>2.5.</t>
  </si>
  <si>
    <t>Горные работы:</t>
  </si>
  <si>
    <t>2.5.1.</t>
  </si>
  <si>
    <t>проходка канав вручную</t>
  </si>
  <si>
    <t>2.5.2.</t>
  </si>
  <si>
    <t>проходка канав бульдозером мощн. 118 квт.</t>
  </si>
  <si>
    <t>2.5.3.</t>
  </si>
  <si>
    <t>2.5.4.</t>
  </si>
  <si>
    <t>засыпка горных выработок бульдозером</t>
  </si>
  <si>
    <t>2.6.</t>
  </si>
  <si>
    <t>Буровые работы</t>
  </si>
  <si>
    <t>2.7.</t>
  </si>
  <si>
    <t>Отбор и обработка проб</t>
  </si>
  <si>
    <t>2.8.</t>
  </si>
  <si>
    <t>Топографогеодезические работы</t>
  </si>
  <si>
    <t>Организация и ликвидация полевых работ</t>
  </si>
  <si>
    <t>3.1.</t>
  </si>
  <si>
    <t>3.2.</t>
  </si>
  <si>
    <t xml:space="preserve">Организация  полевых работ </t>
  </si>
  <si>
    <t>Камеральные работы</t>
  </si>
  <si>
    <t>Б.</t>
  </si>
  <si>
    <t>Сопутствующие работы и затраты</t>
  </si>
  <si>
    <t xml:space="preserve">Строительство временных зданий и сооружений </t>
  </si>
  <si>
    <t>II.</t>
  </si>
  <si>
    <t>VI.</t>
  </si>
  <si>
    <t>III.</t>
  </si>
  <si>
    <t>Подрядные работы</t>
  </si>
  <si>
    <t>Накладные расходы (20 % от осн.расходы)</t>
  </si>
  <si>
    <t>2.4. Геофизичекские работы</t>
  </si>
  <si>
    <t>2.4.1. ГИС в скважинах</t>
  </si>
  <si>
    <t>2.5. Горные работы:</t>
  </si>
  <si>
    <t>2.5.3. Засыпка горных выработок вручную</t>
  </si>
  <si>
    <t>2.5.4. Засыпка горных выработок :</t>
  </si>
  <si>
    <t>2.6. Буровые работы</t>
  </si>
  <si>
    <t>2.7. Отбор и обработка проб</t>
  </si>
  <si>
    <t>2.8. Топографогеодезические работы</t>
  </si>
  <si>
    <r>
      <t>10 км</t>
    </r>
    <r>
      <rPr>
        <vertAlign val="superscript"/>
        <sz val="11"/>
        <rFont val="Times New Roman"/>
        <family val="1"/>
      </rPr>
      <t>2</t>
    </r>
  </si>
  <si>
    <r>
      <t>Ликвидация полевых работ</t>
    </r>
    <r>
      <rPr>
        <i/>
        <sz val="11"/>
        <rFont val="Times New Roman"/>
        <family val="1"/>
      </rPr>
      <t xml:space="preserve"> </t>
    </r>
  </si>
  <si>
    <t>1. Cоставление текстовой части проекта</t>
  </si>
  <si>
    <t xml:space="preserve">ССН-1, ч.2,          </t>
  </si>
  <si>
    <t>т.111, с.4, гр.5</t>
  </si>
  <si>
    <t>т.99, с.12, гр.5</t>
  </si>
  <si>
    <t>с.33, гр.9</t>
  </si>
  <si>
    <t>т.15, с.5, г.7</t>
  </si>
  <si>
    <t>т.15, с.20, г.7</t>
  </si>
  <si>
    <t>т.14, с.10, г.7</t>
  </si>
  <si>
    <t>т.14, с.15, г.7</t>
  </si>
  <si>
    <t>т.12 с.4, гр.6</t>
  </si>
  <si>
    <t xml:space="preserve"> т.26, с.2, гр.7</t>
  </si>
  <si>
    <t xml:space="preserve">                     д-132 мм, кат.III</t>
  </si>
  <si>
    <t xml:space="preserve">                                     кат.V</t>
  </si>
  <si>
    <t xml:space="preserve">                     д-112 мм, кат.V</t>
  </si>
  <si>
    <t xml:space="preserve">                                    кат. VI</t>
  </si>
  <si>
    <t xml:space="preserve">                                   кат. VII</t>
  </si>
  <si>
    <t xml:space="preserve">                                    кат.VIII</t>
  </si>
  <si>
    <t xml:space="preserve">                          д-76 мм,    кат.VIII</t>
  </si>
  <si>
    <t xml:space="preserve">                                            кат.IX</t>
  </si>
  <si>
    <t xml:space="preserve">                                            кат.X</t>
  </si>
  <si>
    <t xml:space="preserve"> д-76 мм,  кат.V</t>
  </si>
  <si>
    <t>т.5, с.113, гр.5</t>
  </si>
  <si>
    <t>т.5, с.113, гр.7</t>
  </si>
  <si>
    <t>т.5, с.76, гр.7</t>
  </si>
  <si>
    <t>т.5, с.76, гр.9</t>
  </si>
  <si>
    <t>т.5, с.114, гр.5</t>
  </si>
  <si>
    <t>т.5, с.114, гр.7</t>
  </si>
  <si>
    <t>т.5, с.77, гр.7</t>
  </si>
  <si>
    <t>т.5, с.40, гр.7</t>
  </si>
  <si>
    <t>т.5, с.40, гр.10</t>
  </si>
  <si>
    <t>т.46, с.3, г.10</t>
  </si>
  <si>
    <t>т.33, с.2, г.7</t>
  </si>
  <si>
    <t>т.23, с.5, г.7</t>
  </si>
  <si>
    <t>2.4.4. Площадные геофизические исследования :</t>
  </si>
  <si>
    <t>магниторазведочные работы по профилям ВП по сети 100х20 м</t>
  </si>
  <si>
    <t>электроразведочные работы методом ВП по сети 100х20 м</t>
  </si>
  <si>
    <t xml:space="preserve">      площадные геофизические исследования:</t>
  </si>
  <si>
    <t>ССН-3</t>
  </si>
  <si>
    <t>ч.3, т.30, н.50</t>
  </si>
  <si>
    <t>ч.2, т.2,5 н.250</t>
  </si>
  <si>
    <t>48,9*2</t>
  </si>
  <si>
    <t>СНОР -3, ч.3, т.6, с.4</t>
  </si>
  <si>
    <t>СНОР-3, ч.3, т.6.с.4</t>
  </si>
  <si>
    <t>Масло, смазка</t>
  </si>
  <si>
    <t>Фанера</t>
  </si>
  <si>
    <t>Стол походный</t>
  </si>
  <si>
    <t>4. Магниторазведочные работы</t>
  </si>
  <si>
    <t>СНОР-3.ч.3,т.6,стр.4</t>
  </si>
  <si>
    <t>Гравиметр ГНУ КВ</t>
  </si>
  <si>
    <t>Гуснеичный транспортер ГАЗ-71</t>
  </si>
  <si>
    <t>3.3.6.4.</t>
  </si>
  <si>
    <t>СНОР -3, ч.2, т.9, с.37</t>
  </si>
  <si>
    <t>5. Электроразведочные работы</t>
  </si>
  <si>
    <t>СНОР-3, ч.3, т.9,стр.37</t>
  </si>
  <si>
    <t>Станция электроразведочная</t>
  </si>
  <si>
    <t>Осциллограф Сш-77</t>
  </si>
  <si>
    <t>3.2.9.37.</t>
  </si>
  <si>
    <t>колонковое бурение наклонных скважин  2 группы самоходными буровыми установками с вращателем шпиндельного типа с поверхности земли, инт. 0-100 м, с регламентированным выходом керна</t>
  </si>
  <si>
    <t>отбор технологических проб задиркой, кат. XV</t>
  </si>
  <si>
    <t>т.11, с.2, гр.18</t>
  </si>
  <si>
    <t>вес 16-25 кг, кат. XIII-XVI</t>
  </si>
  <si>
    <t>т.48, с.1, гр.5</t>
  </si>
  <si>
    <t>т.50, с.1, гр.5</t>
  </si>
  <si>
    <t>т.6, с.14, гр.5</t>
  </si>
  <si>
    <t>т.6, с.14, гр.7</t>
  </si>
  <si>
    <t>т.84, с.5, гр.6</t>
  </si>
  <si>
    <t>ССН-1, ч.1,т.38, гр.5</t>
  </si>
  <si>
    <t>Мешок спальный</t>
  </si>
  <si>
    <t>по вторичным ореолам рассеяния м-ба 1:50 000</t>
  </si>
  <si>
    <t>по керну горных пород в кернохранилище</t>
  </si>
  <si>
    <t>т.38, с.3, гр.3</t>
  </si>
  <si>
    <t>по керну горных пород</t>
  </si>
  <si>
    <t>т.39, с.4, гр.5</t>
  </si>
  <si>
    <t xml:space="preserve">т.39, с.4, гр.3 </t>
  </si>
  <si>
    <t>III. Плановые накопления (10 %)</t>
  </si>
  <si>
    <t>Р А С Ч Е Т № 26</t>
  </si>
  <si>
    <t>полном петрографическом изучении и детальном описании шлифов туфолав, туфобрекчий, игнимбритов</t>
  </si>
  <si>
    <t>иммерсионное определение анизотропного минерала в жидкостях</t>
  </si>
  <si>
    <t>полном петрографическом изучении и детальном описании магмат.крупно- и среднезернистых  пород с числом минералов до 6</t>
  </si>
  <si>
    <t>т.10.3, н.1625</t>
  </si>
  <si>
    <t>т.10.3, н.1575</t>
  </si>
  <si>
    <t>т.10.3, н.1582</t>
  </si>
  <si>
    <t>т.10.3, н.1589</t>
  </si>
  <si>
    <t>т.10.3, н.1629</t>
  </si>
  <si>
    <t>т.10.3, н.1635</t>
  </si>
  <si>
    <t>т.10.3, н.1641</t>
  </si>
  <si>
    <t>т.10.3, н.1645</t>
  </si>
  <si>
    <t>т.10.3, н.1650</t>
  </si>
  <si>
    <t>т.10.3, н.1655</t>
  </si>
  <si>
    <t>т.10.4, н.1676</t>
  </si>
  <si>
    <t>т.10.4, н.1680</t>
  </si>
  <si>
    <t>минерал</t>
  </si>
  <si>
    <t>т.10.5. н.1710</t>
  </si>
  <si>
    <t>окрашивание поливых шпатов</t>
  </si>
  <si>
    <t>т.8.7. н.1250</t>
  </si>
  <si>
    <t>Р А С Ч Е Т № 28</t>
  </si>
  <si>
    <t>выполнение стандартного комплекса операций окончательной камеральной обработки материалов геохимических работ м-ба 1:50 000</t>
  </si>
  <si>
    <t>ССН-1, ч.3, т.54, с.1, гр.4</t>
  </si>
  <si>
    <t xml:space="preserve">  то же м-ба 1:25 000 -1 :10 000</t>
  </si>
  <si>
    <t>с.2, гр.4</t>
  </si>
  <si>
    <t>т.66, с.2, гр.4</t>
  </si>
  <si>
    <t>Р А С Ч Е Т № 31</t>
  </si>
  <si>
    <t>т.38</t>
  </si>
  <si>
    <t>3.3.8.1.</t>
  </si>
  <si>
    <t>СНОР -3, ч.3, т.8, с.1</t>
  </si>
  <si>
    <t>Расчёт № 31-а</t>
  </si>
  <si>
    <t>Расчёт № 33-а</t>
  </si>
  <si>
    <t>Расчёт № 34-а</t>
  </si>
  <si>
    <t>Р А С Ч Е Т № 35</t>
  </si>
  <si>
    <t>Расчёт № 35-а</t>
  </si>
  <si>
    <t>Р А С Ч Е Т № 36</t>
  </si>
  <si>
    <t>Расчёт № 36-а</t>
  </si>
  <si>
    <t xml:space="preserve"> топографической основы  м-ба 1:50 000 и 1:25 000</t>
  </si>
  <si>
    <t>Расчёт № 38-а</t>
  </si>
  <si>
    <t>Р А С Ч Е Т № 39</t>
  </si>
  <si>
    <t>Расчёт № 39-а</t>
  </si>
  <si>
    <t>стоимости ландшафтно-геохимической карты рудного поля м-ба 1:25 000</t>
  </si>
  <si>
    <t>стоимость создания ЦМ карты фактического м-ба1:25 000,                                                                                             карты результатов литогеохимического опробования м-ба 1:10 000</t>
  </si>
  <si>
    <t>стоимость создания геохимических поэлементных карт                                                                                                    с комплексными геохимическими показателями м-ба 1:50 000</t>
  </si>
  <si>
    <t xml:space="preserve">1. Алмазная коронка </t>
  </si>
  <si>
    <t>7. Пихтовое масло</t>
  </si>
  <si>
    <t>8. Спирт рефтификат</t>
  </si>
  <si>
    <t>7.  Бромоформ</t>
  </si>
  <si>
    <t>8. Вертлюг</t>
  </si>
  <si>
    <t>19. Кувалды</t>
  </si>
  <si>
    <t>20. Лесопиломатериалы</t>
  </si>
  <si>
    <t>21. Лес круглый</t>
  </si>
  <si>
    <t>22.  Лестница веревочная</t>
  </si>
  <si>
    <t>36. Рюкзак брезентовый</t>
  </si>
  <si>
    <t>49.Черенок для лопаты</t>
  </si>
  <si>
    <t>по объекту  "Поисковые работы на рудное золото а пределах Суеткинской площади (Алтайский край)"</t>
  </si>
  <si>
    <t>по объекту  "Поисковые работы на рудное золото в пределах Суеткинской площади (Алтайский край)"</t>
  </si>
  <si>
    <r>
      <t xml:space="preserve"> в сумме  </t>
    </r>
    <r>
      <rPr>
        <b/>
        <sz val="11"/>
        <rFont val="Times New Roman Cyr"/>
        <family val="0"/>
      </rPr>
      <t xml:space="preserve">149 000 000 (сто сорок девять миллионов) рублей </t>
    </r>
  </si>
  <si>
    <r>
      <t xml:space="preserve">в том числе НДС </t>
    </r>
    <r>
      <rPr>
        <b/>
        <sz val="11"/>
        <rFont val="Times New Roman Cyr"/>
        <family val="0"/>
      </rPr>
      <t>22 728 814 (двадцать два миллиона семьсот двадцать восемь тысяч восемьсот четырнадцать) рублей</t>
    </r>
  </si>
  <si>
    <t>…… ……………….. 2013 года</t>
  </si>
  <si>
    <t xml:space="preserve"> СМЕТА № 74</t>
  </si>
  <si>
    <t>"Поисковые работы на рудное золото в пределах Суеткинской площади (Алтайский край)"</t>
  </si>
  <si>
    <t>Государственный контракт от  9.04.2013г. № 73-Ф</t>
  </si>
  <si>
    <t xml:space="preserve">          Окончание работ -  IV квартал 2015 года</t>
  </si>
  <si>
    <t xml:space="preserve">          Начало работ      -  II квартал 2013 года </t>
  </si>
  <si>
    <t>2013 г.</t>
  </si>
  <si>
    <r>
      <t>м</t>
    </r>
    <r>
      <rPr>
        <vertAlign val="superscript"/>
        <sz val="10"/>
        <rFont val="Times New Roman Cyr"/>
        <family val="1"/>
      </rPr>
      <t>3</t>
    </r>
  </si>
  <si>
    <r>
      <t>м</t>
    </r>
    <r>
      <rPr>
        <vertAlign val="superscript"/>
        <sz val="10"/>
        <rFont val="Times New Roman Cyr"/>
        <family val="1"/>
      </rPr>
      <t>2</t>
    </r>
  </si>
  <si>
    <t>17. Коронка твердосплавная СА 5 Ф-76</t>
  </si>
  <si>
    <t>СА-6 Ф-112</t>
  </si>
  <si>
    <t>СА-6 Ф-132</t>
  </si>
  <si>
    <t>СА-6 Ф-93</t>
  </si>
  <si>
    <t>СА-5 Ф-112</t>
  </si>
  <si>
    <t>СА-5 Ф-132</t>
  </si>
  <si>
    <t>СА-5 Ф-93</t>
  </si>
  <si>
    <t>СА - 6 Ф-76</t>
  </si>
  <si>
    <t>3. Микроскоп ПОЛАМ 312</t>
  </si>
  <si>
    <t>4. Микроскоп МСП-2</t>
  </si>
  <si>
    <t>5. Радиостанция "Ангара"</t>
  </si>
  <si>
    <t>6. Радиостанция "Карат-2М"</t>
  </si>
  <si>
    <t>7. Бульдозер Б-170</t>
  </si>
  <si>
    <t>8. Буровая установка</t>
  </si>
  <si>
    <t>9. Каротажная установка</t>
  </si>
  <si>
    <t>10. Автомобиль Урал-4320</t>
  </si>
  <si>
    <t>11.  Магнитометр</t>
  </si>
  <si>
    <t>12. Вагон бытовой</t>
  </si>
  <si>
    <t>13. Инклинометр</t>
  </si>
  <si>
    <t>14. Теодолит Т15</t>
  </si>
  <si>
    <t>15. Приемник Maxor GPS</t>
  </si>
  <si>
    <t>Компьютерный комплекс ВПСН: 34396*0,4:305=45,11 руб.</t>
  </si>
  <si>
    <t>5.7.9.</t>
  </si>
  <si>
    <t xml:space="preserve">                                          кат. VI</t>
  </si>
  <si>
    <t xml:space="preserve">                                          кат. VII</t>
  </si>
  <si>
    <t>колонковое бурение наклонных скважин  1 группы самоходными буровыми установками с вращателем шпиндельного типа с поверхности земли, инт. 0-25 м, с регламентированным выходом керна</t>
  </si>
  <si>
    <t>т.5, с.75, гр.7</t>
  </si>
  <si>
    <t>т.5, с.75, гр.8</t>
  </si>
  <si>
    <t>т.5, с.75, гр.9</t>
  </si>
  <si>
    <t>а) 1 группа, инт.0-30 м, кат.I-VII</t>
  </si>
  <si>
    <t>СНОР -5, т.7, с.9</t>
  </si>
  <si>
    <t xml:space="preserve"> СНОР-5,  т.7, с.9,13</t>
  </si>
  <si>
    <t xml:space="preserve">Буровая установка </t>
  </si>
  <si>
    <t xml:space="preserve">                                          кат. V</t>
  </si>
  <si>
    <t>т.5, с.75, гр.5</t>
  </si>
  <si>
    <t xml:space="preserve">                          д-112 мм,  кат. III</t>
  </si>
  <si>
    <t xml:space="preserve">  то же 2 группы инт.0-100 м,       д-112 мм,  кат. III</t>
  </si>
  <si>
    <t>т.5, с.76, гр.5</t>
  </si>
  <si>
    <t>т.23, с.2</t>
  </si>
  <si>
    <t>скважин 1 группы на 1 км, летом</t>
  </si>
  <si>
    <t>скважин 1 группы на 1 км, зимой</t>
  </si>
  <si>
    <t>а) 1 группа, инт.25м, на 1 км, летом</t>
  </si>
  <si>
    <t>Сборник "разъяснений, …." 2000 г. т.23, с2</t>
  </si>
  <si>
    <t>б) 1 группа, инт.25м, на 1 км, зимой</t>
  </si>
  <si>
    <t>предварительная геолого-прогнозная карта м-ба 1:50 000</t>
  </si>
  <si>
    <t>н.л.</t>
  </si>
  <si>
    <t>т.21, с.2, гр.7</t>
  </si>
  <si>
    <t xml:space="preserve">схема  геологической, геофизической изученности </t>
  </si>
  <si>
    <t>схема взаиморасположения суеткинской площади и лицензионных участков недр</t>
  </si>
  <si>
    <t>карта рудогенных аномалий Суеткинской площади м-ба 1:50 000</t>
  </si>
  <si>
    <t>т.24, гр.3</t>
  </si>
  <si>
    <t>схемы размещения участков литохимической съемки на ландшафтной основе и размещения горно-буровых работ                            м-ба 1:5 000</t>
  </si>
  <si>
    <t>геолого-поисковый план участка подрядчиков м-ба 1:5 000</t>
  </si>
  <si>
    <t>типовой геолого-технический наряд скважин 1-3 группы</t>
  </si>
  <si>
    <t>Р А С Ч Е Т № 7</t>
  </si>
  <si>
    <t>4. Маршрутные исследования</t>
  </si>
  <si>
    <t>6. Наземные геологические маршруты</t>
  </si>
  <si>
    <t>5. Литогеохимические работы:</t>
  </si>
  <si>
    <t>7. Литогеохимические работы по вторичным ореолам рассеяния м-ба 1:25 000-1:50 000</t>
  </si>
  <si>
    <t>8. Литогеохимические работы по вторичным ореолам рассеяния м-ба 1:10 000</t>
  </si>
  <si>
    <t>9. Литогеохимические работы по керну скважин с геологической документацией</t>
  </si>
  <si>
    <t>5. Наземные геологические маршруты без радиометрических исследований</t>
  </si>
  <si>
    <t xml:space="preserve">6.  Литогеохимические работы </t>
  </si>
  <si>
    <t>6. Геологическая документация</t>
  </si>
  <si>
    <t xml:space="preserve">10. Геологическая документация горных выработок </t>
  </si>
  <si>
    <t>11. Геологическая документация керна горных пород</t>
  </si>
  <si>
    <t>7. Геологическая документация горных выработок</t>
  </si>
  <si>
    <t>8. Геологическая документация керна горных пород</t>
  </si>
  <si>
    <t>7. Геофизические работы</t>
  </si>
  <si>
    <t>12. Геофизические исследования в скважинах</t>
  </si>
  <si>
    <t>13. Переезды каротажного отряда</t>
  </si>
  <si>
    <t>14. Ненормализованные условия</t>
  </si>
  <si>
    <t>15. Магниторазведочные работы</t>
  </si>
  <si>
    <t>16. Электроразведка методом ВЭЗ</t>
  </si>
  <si>
    <t>9. ГИС в скважинах</t>
  </si>
  <si>
    <t>10. Переезды каротажного отряда</t>
  </si>
  <si>
    <t>11. Магниторазведочные работы</t>
  </si>
  <si>
    <t>12. Работы методом ВЭЗ</t>
  </si>
  <si>
    <t>8. Горные работы:</t>
  </si>
  <si>
    <t>17. Проходка канав вручную</t>
  </si>
  <si>
    <t>18. Проходка канав бульдозером, мощн. 118 квт,  разработка грунта буровых площадок, устройство грунтовых дорог</t>
  </si>
  <si>
    <t>19. Засыпка канав вручную</t>
  </si>
  <si>
    <t>20. Засыпка канав бульдозером, мощн. 118 квт</t>
  </si>
  <si>
    <t>13. Проходка, засыпка канав бульдозером</t>
  </si>
  <si>
    <t xml:space="preserve">         1 группы, инт. 0-25 м</t>
  </si>
  <si>
    <t>9. Бурение скважин:</t>
  </si>
  <si>
    <t>21. Колонковое бурение скважин самоходными буровыми установками с вращателем шпиндельного типа</t>
  </si>
  <si>
    <t>22. Колонковое бурение скважин самоходными буровыми установками с вращателем шпиндельного типа</t>
  </si>
  <si>
    <t>а) 2 группа, инт.31-110 м, кат.I-VII</t>
  </si>
  <si>
    <t>в) 3 группа, инт.111-315 м, кат.I-VII</t>
  </si>
  <si>
    <t>г) 3 группа, инт.111-315 м, кат.VIII-XII</t>
  </si>
  <si>
    <t>23. Работы, сопутствующие бурению скважин</t>
  </si>
  <si>
    <t>14. Бурение скважин</t>
  </si>
  <si>
    <t>15. Монтаж, демонтаж и перемещение буровой установки</t>
  </si>
  <si>
    <t>16. Зимнее удорожание буровых работ</t>
  </si>
  <si>
    <t>10. Работы, сопутствующие бурению</t>
  </si>
  <si>
    <t>11. Монтаж, демонтаж и перемещение самоходных буровых установок:</t>
  </si>
  <si>
    <t>12. Зимнее удорожание буровых работ</t>
  </si>
  <si>
    <t xml:space="preserve">24. Монтаж, демонтаж </t>
  </si>
  <si>
    <t>25. Перемещение буровой установки</t>
  </si>
  <si>
    <t>26. Зимнее удорожание буровых работ</t>
  </si>
  <si>
    <t>Расчёт № 15-а</t>
  </si>
  <si>
    <t>СФР № 16</t>
  </si>
  <si>
    <t>Р А С Ч Е Т № 17</t>
  </si>
  <si>
    <t>Расчёт № 17.а.</t>
  </si>
  <si>
    <t>13. Отбор и обработка проб</t>
  </si>
  <si>
    <t>27. Отбор бороздовых проб ручным способом</t>
  </si>
  <si>
    <t>28. Отбор задирковых  проб</t>
  </si>
  <si>
    <t>29.Отбор точечных проб из открытых горных выработок</t>
  </si>
  <si>
    <t>30.Отбор проб из керна скважин</t>
  </si>
  <si>
    <t>31.Обработка начальных  проб, машинно-ручным способом</t>
  </si>
  <si>
    <t>32. Обработка начальных геохимических проб</t>
  </si>
  <si>
    <t>33.Обработка лабораторных проб на дисковом истирателе ИДА-250 до 0,074 мм.</t>
  </si>
  <si>
    <t>17. Отбор бороздовых, задирковых, точечных проб</t>
  </si>
  <si>
    <t>18. Отбор проб из керна скважин</t>
  </si>
  <si>
    <t xml:space="preserve">19. Отбор групповых проб </t>
  </si>
  <si>
    <t>20. Обработка начальных  проб машинно-ручным способом</t>
  </si>
  <si>
    <t xml:space="preserve">21. Обработка лабораторных проб на дисковом истирателе ИДА-250 </t>
  </si>
  <si>
    <t>Р А С Ч Е Т № 18.</t>
  </si>
  <si>
    <t>ЕСН и отчисления на страхование от несчастных случаев на производстве (33%)</t>
  </si>
  <si>
    <t>Р А С Ч Е Т № 19</t>
  </si>
  <si>
    <t>Расчёт № 19-а.</t>
  </si>
  <si>
    <t>14. Топографогеодезические работы</t>
  </si>
  <si>
    <t>34. Закрепление точек на долговременную сохранность</t>
  </si>
  <si>
    <t>35. Перенесение на местность проекта расположения точек геологических наблюдений</t>
  </si>
  <si>
    <t>36. Аналитическая привязка точек наблюдений способом засечек</t>
  </si>
  <si>
    <t>37. Теодолитные ходы точности 1:1000, 1:500</t>
  </si>
  <si>
    <t>38. Разбивка профиля в комплексе с вешением через 100 м</t>
  </si>
  <si>
    <t>39. Разбивка профиля в комплексе с вешением через 20 м</t>
  </si>
  <si>
    <t>40. Централизованное изготовление вех</t>
  </si>
  <si>
    <t>41. Централизованное изготовление кольев</t>
  </si>
  <si>
    <t>42. Прорубка просек</t>
  </si>
  <si>
    <t>22. Закрепление точек на долговременную сохранность</t>
  </si>
  <si>
    <t>23. Перенесение на местность проекта расположения геологических наблюдений</t>
  </si>
  <si>
    <t>24. Аналитическая привязка точек наблюдений способом засечек</t>
  </si>
  <si>
    <t>25. Теодолитные ходы</t>
  </si>
  <si>
    <t>26. Разбивка профилей в комплексе с вешением</t>
  </si>
  <si>
    <t>27. Централизованное изготовление вех, кольев</t>
  </si>
  <si>
    <t>28. Прорубка просек</t>
  </si>
  <si>
    <t>Р А С Ч Е Т № 20.</t>
  </si>
  <si>
    <t>ЕСН и отчисления на страхование от несчастных случаев на производстве 33%)</t>
  </si>
  <si>
    <t>Расчёт № 20-а</t>
  </si>
  <si>
    <t>Расчет № 22</t>
  </si>
  <si>
    <t>ЕСН и отчисления на страхование от несчастных случаев на производстве           ( 33%)</t>
  </si>
  <si>
    <t>Расчёт № 23-а</t>
  </si>
  <si>
    <t>15. Пешие переходы производственных групп,                      категория проходимости - 5</t>
  </si>
  <si>
    <t>16. Перевозка бурового оборудовния</t>
  </si>
  <si>
    <t>43.Пешие переходы производственных групп</t>
  </si>
  <si>
    <t xml:space="preserve">44. Перегон транспортных средств при проведении полевых работ </t>
  </si>
  <si>
    <t>45. 1 машино-смена трактора Т-170</t>
  </si>
  <si>
    <t>46. 1 машино-смена автомобиля УРАЛ-4320</t>
  </si>
  <si>
    <t>29. Перегон транспортных средств при проведении полевых работ</t>
  </si>
  <si>
    <t>30. 1 машино-смена трактора Т-170</t>
  </si>
  <si>
    <t>31. 1 машино-смена автомобиля Урал 4320</t>
  </si>
  <si>
    <t>17. Полевая камеральная обработка материалов:</t>
  </si>
  <si>
    <t xml:space="preserve">47. Полевая камеральная обработка материалов </t>
  </si>
  <si>
    <t>б) литогеохимических работ м-ба 1:25 000</t>
  </si>
  <si>
    <t>в) литогеохимических работ м-ба 1 :10 000</t>
  </si>
  <si>
    <t xml:space="preserve">32. Полевая камеральная обработка материалов </t>
  </si>
  <si>
    <t>б) литогеохимических работ</t>
  </si>
  <si>
    <t>18. Технологическое строительство</t>
  </si>
  <si>
    <t>48.Строительство, технологически связанное с производством полевых работ</t>
  </si>
  <si>
    <t>33. Строительство временных зданий и сооружений.</t>
  </si>
  <si>
    <t>19. Лабораторные работы</t>
  </si>
  <si>
    <t>49. Лабораторные работы</t>
  </si>
  <si>
    <t>34. Лабораторные работы</t>
  </si>
  <si>
    <t>Расчёт № 27-а</t>
  </si>
  <si>
    <t>20. Камеральные работы</t>
  </si>
  <si>
    <t>50.Камеральная обработка материалов</t>
  </si>
  <si>
    <t>б) материалов геохимических работ</t>
  </si>
  <si>
    <t>в) вычисление теодолитных ходов с измерением сторон светодальномером</t>
  </si>
  <si>
    <t>г) вычисление нивелирования</t>
  </si>
  <si>
    <t>д) вычисление координат пунктов</t>
  </si>
  <si>
    <t>е) определение координат точек по картам</t>
  </si>
  <si>
    <t xml:space="preserve">и) камеральные магниторазведочные работы </t>
  </si>
  <si>
    <t>к) камеральные электроразведочные работы методом ВЭЗ</t>
  </si>
  <si>
    <t>35. Камеральная обработка полевых материалов м-ба 1:25 000</t>
  </si>
  <si>
    <t>36. Камеральная обработка топографо-геодезических работ</t>
  </si>
  <si>
    <t>37. Камеральные работы по геофизике</t>
  </si>
  <si>
    <t>Р А С Ч Е Т № 29.</t>
  </si>
  <si>
    <t>Р А С Ч Е Т № 30</t>
  </si>
  <si>
    <t>Расчёт № 30-а</t>
  </si>
  <si>
    <t>Расчёт № 52-а</t>
  </si>
  <si>
    <t>21. Строительство временных зданий и сооружений</t>
  </si>
  <si>
    <t>51. Строительство временных зданий и сооружений</t>
  </si>
  <si>
    <t>38. Строительство зданий и сооружений</t>
  </si>
  <si>
    <t>а). туалет каркасно-обшивной, погреб упрощенного типа, навес</t>
  </si>
  <si>
    <t>Расчет № 54</t>
  </si>
  <si>
    <t>Расчет № 55</t>
  </si>
  <si>
    <t>Сметно-финансовый расчет № 56</t>
  </si>
  <si>
    <t>Расчет № 57</t>
  </si>
  <si>
    <t xml:space="preserve">    Проектируемая площадь   (Суеткинская площадь )- 450 км</t>
  </si>
  <si>
    <t xml:space="preserve">    Проектируемая площадь: Суеткинская площадь</t>
  </si>
  <si>
    <t xml:space="preserve">    работ "Поисковые работы на золото в Черепановском рудном поле (Алтайский край)                                                         </t>
  </si>
  <si>
    <t xml:space="preserve">    Транспортировка  вахт, грузов и персонала                                                                           </t>
  </si>
  <si>
    <t xml:space="preserve">     (Черепановская площадь) - 470 км,</t>
  </si>
  <si>
    <t xml:space="preserve"> "Черепановская площадь"                                                         </t>
  </si>
  <si>
    <t xml:space="preserve">         За 2009-2012 г. г. на 1.01.2013 г. по ОАО "Горно-Алтайская экспедиция"</t>
  </si>
  <si>
    <t xml:space="preserve">    транспортировка  вахт,грузов: 2916,2:23903,4</t>
  </si>
  <si>
    <t xml:space="preserve">    транспортировка грузов: (8191,4:47624,4)*(450:470)                                             -  16,3 %</t>
  </si>
  <si>
    <t>Итого -                                              16,3%</t>
  </si>
  <si>
    <t>8. Транспортировка вахт,  грузов и персонала  16,3 %</t>
  </si>
  <si>
    <t>месяцев</t>
  </si>
  <si>
    <t>Сметная стоимость единицы работ К=0,5</t>
  </si>
  <si>
    <r>
      <t>г) навесы, закрытые с 3-х сторон, деревянные, каркасно-обшивные, площадью до 10 м</t>
    </r>
    <r>
      <rPr>
        <vertAlign val="superscript"/>
        <sz val="11"/>
        <rFont val="Times New Roman Cyr"/>
        <family val="1"/>
      </rPr>
      <t>2</t>
    </r>
  </si>
  <si>
    <t xml:space="preserve">                                                                                   "……" …………….2013 г.</t>
  </si>
  <si>
    <r>
      <t xml:space="preserve">по объекту: </t>
    </r>
    <r>
      <rPr>
        <b/>
        <sz val="11"/>
        <rFont val="Arial Cyr"/>
        <family val="0"/>
      </rPr>
      <t>"Поисковые работы на рудное золото в пределах Суеткинской площади (Алтайский край)"</t>
    </r>
  </si>
  <si>
    <t>(3 квартал 2013 г)</t>
  </si>
  <si>
    <t>7. Литогеохимические работы по вторичным ореолам м-ба 1:25 000</t>
  </si>
  <si>
    <t>8. Литогеохимические работы по вторичным ореолам м-ба 1:10 000</t>
  </si>
  <si>
    <t>9. Литогеохимические работы по керну скважин</t>
  </si>
  <si>
    <t>10. Геологическая документация горных выработок</t>
  </si>
  <si>
    <t>11. Геологическая документация керна скважин</t>
  </si>
  <si>
    <t>18. Проходка канав бульдозером</t>
  </si>
  <si>
    <t>20. Засыпка канав бульдозером</t>
  </si>
  <si>
    <t>21. Колонковое бурение скважин 1 группы,  кат.I-VII</t>
  </si>
  <si>
    <t>22. Колонковое бурение скважин 2 группы,  кат.I-VII</t>
  </si>
  <si>
    <t>22.а.</t>
  </si>
  <si>
    <t>23. Колонковое бурение скважин 2 группы,  кат.VIII-XII</t>
  </si>
  <si>
    <t>22.б.</t>
  </si>
  <si>
    <t>22.в.</t>
  </si>
  <si>
    <t>24. Колонковое бурение скважин 3 группы,  кат.I-VII</t>
  </si>
  <si>
    <t>25. Колонковое бурение скважин 3 группы,  кат.VIII-XII</t>
  </si>
  <si>
    <t>22.г.</t>
  </si>
  <si>
    <t>26. Работы, сопутствующие бурению скважин 1 группы</t>
  </si>
  <si>
    <t>27. Работы, сопутствующие бурению скважин 2 группы</t>
  </si>
  <si>
    <t>28. Работы, сопутствующие бурению скважин 3 группы</t>
  </si>
  <si>
    <t>29. Монтаж, демонтаж  б/установки 1  группы на 1 км  летом</t>
  </si>
  <si>
    <t>30. Монтаж, демонтаж  б/установки 1  группы на 1 км  зимой</t>
  </si>
  <si>
    <t>31. Монтаж, демонтаж  б/установки 2 группы на 1 км  летом</t>
  </si>
  <si>
    <t>32. Монтаж, демонтаж  б/установки 2  группы на 1 км  зимой</t>
  </si>
  <si>
    <t>24.г.</t>
  </si>
  <si>
    <t>33. Монтаж, демонтаж  б/установки 3 группы на 1 км  летом</t>
  </si>
  <si>
    <t>24.д.</t>
  </si>
  <si>
    <t>34. Монтаж, демонтаж  б/установки 3 группы на 1 км  зимой</t>
  </si>
  <si>
    <t>24.е.</t>
  </si>
  <si>
    <t>35. На каждый последующий км летом</t>
  </si>
  <si>
    <t>36. На каждый последующий км зимой</t>
  </si>
  <si>
    <t>37. Зимнее удорожание работ</t>
  </si>
  <si>
    <t>38. Отбор бороздовых проб</t>
  </si>
  <si>
    <t>39. Отбор задирковых проб</t>
  </si>
  <si>
    <t>40. Отбор точечных проб</t>
  </si>
  <si>
    <t>41. Отбор проб из керна скважин</t>
  </si>
  <si>
    <t>42. Обработка начальных проб</t>
  </si>
  <si>
    <t>43. Обработка начальных геохимических проб</t>
  </si>
  <si>
    <t>44. Обработка проб на дисковом истирателе</t>
  </si>
  <si>
    <t>45. Закрепление точек на долговременную сохранность</t>
  </si>
  <si>
    <t>46. Перенесение на местность проекта расположения точек геологических наблюдений</t>
  </si>
  <si>
    <t>47. Аналитическая привязка точек наблюдений</t>
  </si>
  <si>
    <t>48. Теодолитные ходы</t>
  </si>
  <si>
    <t>49. Разбивка профиля через 100 м</t>
  </si>
  <si>
    <t>50. Разбивка профиля через 20 м</t>
  </si>
  <si>
    <t>51. Централизованное изготовление вех</t>
  </si>
  <si>
    <t>52. Централизованное изготовление кольев</t>
  </si>
  <si>
    <t>53. Прорубка просек</t>
  </si>
  <si>
    <t>54. Пешие переходы производственных групп</t>
  </si>
  <si>
    <t>55. Переезды производственных групп по дорогам</t>
  </si>
  <si>
    <t>44.а.</t>
  </si>
  <si>
    <t>56. Переезды производственных групп по бездорожью</t>
  </si>
  <si>
    <t>44.б.</t>
  </si>
  <si>
    <t>57. 1 машино/смена трактора Т-170</t>
  </si>
  <si>
    <t>58. 1 машино/смена автомобиля Урал 4320</t>
  </si>
  <si>
    <t>59. Полевая камеральная обработка материалов м-ба 1:25 000</t>
  </si>
  <si>
    <t>60. Полевая камеральная обработка материалов литогеохимических работ м-ба 1:25 000</t>
  </si>
  <si>
    <t>61. Полевая камеральная обработка материалов литогеохимических работ м-ба 1:10 000</t>
  </si>
  <si>
    <t>47.в.</t>
  </si>
  <si>
    <t>62. Уборка снега вручную</t>
  </si>
  <si>
    <t>48.а.</t>
  </si>
  <si>
    <t>63. Палатки 4-местные</t>
  </si>
  <si>
    <t>48.б.</t>
  </si>
  <si>
    <t>64. Палатки 6-местные</t>
  </si>
  <si>
    <t>48.в.</t>
  </si>
  <si>
    <t>65. Минералогические исследования</t>
  </si>
  <si>
    <t>49.а.</t>
  </si>
  <si>
    <t>66. Изготовление шлифов</t>
  </si>
  <si>
    <t>49.б.</t>
  </si>
  <si>
    <t>67. Петрографические исследования</t>
  </si>
  <si>
    <t>49.в.</t>
  </si>
  <si>
    <t>68. Испытания нерудных полезных ископаемых</t>
  </si>
  <si>
    <t>49.г.</t>
  </si>
  <si>
    <t>69. Камеральная обработка материалов маршрутов м-ба 1:10 000</t>
  </si>
  <si>
    <t>70. Материалов литогеохимических работ</t>
  </si>
  <si>
    <t>71. Вычисление теодолитных ходов</t>
  </si>
  <si>
    <t>72. Вычисление нивелирования</t>
  </si>
  <si>
    <t>73. Вычисление координат пунктов</t>
  </si>
  <si>
    <t>74. Определение координат точек по картам</t>
  </si>
  <si>
    <t>75. Камеральные электроразведочные работы</t>
  </si>
  <si>
    <t>76. Методом ВЭЗ</t>
  </si>
  <si>
    <t>77. Сооружение туалетов на 1 очко</t>
  </si>
  <si>
    <t>78. Выгреб, помойная яма</t>
  </si>
  <si>
    <t>79. Баня-балок</t>
  </si>
  <si>
    <t>80. Навесы</t>
  </si>
  <si>
    <t>81. Монтаж опор</t>
  </si>
  <si>
    <t>82. Монтаж проводов</t>
  </si>
  <si>
    <t>83. Демонтаж опор</t>
  </si>
  <si>
    <t>84. Демонтаж проводов</t>
  </si>
  <si>
    <t>50.д.</t>
  </si>
  <si>
    <t>50.е.</t>
  </si>
  <si>
    <t>50.и.</t>
  </si>
  <si>
    <t>50.к.</t>
  </si>
  <si>
    <t>52.д.</t>
  </si>
  <si>
    <t>52.е.</t>
  </si>
  <si>
    <t>52.и.</t>
  </si>
  <si>
    <t>52.к.</t>
  </si>
  <si>
    <r>
      <t>м</t>
    </r>
    <r>
      <rPr>
        <vertAlign val="superscript"/>
        <sz val="11"/>
        <rFont val="Times New Roman"/>
        <family val="1"/>
      </rPr>
      <t>3</t>
    </r>
  </si>
  <si>
    <r>
      <t>м</t>
    </r>
    <r>
      <rPr>
        <vertAlign val="superscript"/>
        <sz val="11"/>
        <rFont val="Times New Roman"/>
        <family val="1"/>
      </rPr>
      <t>2</t>
    </r>
  </si>
  <si>
    <t>Р А С Ч Е Т № 11</t>
  </si>
  <si>
    <r>
      <t xml:space="preserve">по объекту: </t>
    </r>
    <r>
      <rPr>
        <b/>
        <sz val="12"/>
        <rFont val="Arial Cyr"/>
        <family val="0"/>
      </rPr>
      <t>"Поисковые работы на рудное золото в пределах Суеткинской площади (Алтайский край)"</t>
    </r>
    <r>
      <rPr>
        <sz val="12"/>
        <rFont val="Arial Cyr"/>
        <family val="0"/>
      </rPr>
      <t xml:space="preserve"> </t>
    </r>
  </si>
  <si>
    <r>
      <t>10 км</t>
    </r>
    <r>
      <rPr>
        <vertAlign val="superscript"/>
        <sz val="10"/>
        <rFont val="Times New Roman"/>
        <family val="1"/>
      </rPr>
      <t>2</t>
    </r>
  </si>
  <si>
    <r>
      <t>3 дм</t>
    </r>
    <r>
      <rPr>
        <vertAlign val="superscript"/>
        <sz val="10"/>
        <rFont val="Times New Roman"/>
        <family val="1"/>
      </rPr>
      <t>2</t>
    </r>
  </si>
  <si>
    <r>
      <t>1,5 дм</t>
    </r>
    <r>
      <rPr>
        <vertAlign val="superscript"/>
        <sz val="10"/>
        <rFont val="Times New Roman"/>
        <family val="1"/>
      </rPr>
      <t>2</t>
    </r>
  </si>
  <si>
    <r>
      <t>км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</si>
  <si>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</si>
  <si>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r>
      <t>100 м</t>
    </r>
    <r>
      <rPr>
        <vertAlign val="superscript"/>
        <sz val="10"/>
        <rFont val="Times New Roman"/>
        <family val="1"/>
      </rPr>
      <t>3</t>
    </r>
  </si>
  <si>
    <r>
      <t>100 м</t>
    </r>
    <r>
      <rPr>
        <vertAlign val="superscript"/>
        <sz val="10"/>
        <rFont val="Times New Roman"/>
        <family val="1"/>
      </rPr>
      <t>2</t>
    </r>
  </si>
  <si>
    <r>
      <t>100 м</t>
    </r>
    <r>
      <rPr>
        <vertAlign val="superscript"/>
        <sz val="11"/>
        <rFont val="Times New Roman"/>
        <family val="1"/>
      </rPr>
      <t>2</t>
    </r>
  </si>
  <si>
    <r>
      <t>1000 м</t>
    </r>
    <r>
      <rPr>
        <vertAlign val="superscript"/>
        <sz val="10"/>
        <rFont val="Times New Roman"/>
        <family val="1"/>
      </rPr>
      <t>3</t>
    </r>
  </si>
  <si>
    <r>
      <t>помойная яма, выгреб, (шурф гл.до 1 м, сеч. 0,9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</si>
  <si>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10 м</t>
    </r>
    <r>
      <rPr>
        <vertAlign val="superscript"/>
        <sz val="10"/>
        <rFont val="Times New Roman"/>
        <family val="1"/>
      </rPr>
      <t>3</t>
    </r>
  </si>
  <si>
    <r>
      <t>100 м</t>
    </r>
    <r>
      <rPr>
        <vertAlign val="superscript"/>
        <sz val="11"/>
        <rFont val="Times New Roman"/>
        <family val="1"/>
      </rPr>
      <t>3</t>
    </r>
  </si>
  <si>
    <r>
      <t>3.2. Ликвидация полевых работ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1,2 %  с к=0,5</t>
    </r>
  </si>
  <si>
    <t>2.2.6.</t>
  </si>
  <si>
    <t>2.2.7.</t>
  </si>
  <si>
    <t>2.4.4.</t>
  </si>
  <si>
    <t>Плановые накопления (10 % от осн.расходы+ наклад.расходы)</t>
  </si>
  <si>
    <t>ООО "Стюарт геомикл энд Эссей", г. Москва, договор № 73-Ф/2 С от 16.07 2013 г.</t>
  </si>
  <si>
    <t>IV. Плановые накопления - 10 %, прошедшие экспертизу в ЗСТО ГП "Геолэкспертиза"</t>
  </si>
  <si>
    <t>по вторичным ореолам рассеяния   м-ба 1:10 000, сеть 100 х 20 м.</t>
  </si>
  <si>
    <t>по вторичным ореолам рассеяния по предварительно разбитым профилям без геологической документации  м-ба 1:10 000, глубина отбора 60 см, кат.разрабатываемости грунта 3-4, кат.проход.-5, сеть 100 х 20 м</t>
  </si>
  <si>
    <t xml:space="preserve"> по вторичным ореолам рассеяния м-ба 1:25 000-1: 50 000 по сети 250 х 250 м</t>
  </si>
  <si>
    <t xml:space="preserve"> по вторичным ореолам рассеяния м-ба 1:25 000-1: 50 000 через 40 м, сеть 500 х 40 м.,250 х 40 м.</t>
  </si>
  <si>
    <t xml:space="preserve"> по вторичным ореолам рассеяния м-ба 1:10 000,                                                   по сети 100*20 м.</t>
  </si>
  <si>
    <t>2.5.1. Проходка канав вручную</t>
  </si>
  <si>
    <t xml:space="preserve">2.5.2. Проходка канав бульдозером </t>
  </si>
  <si>
    <t>отбор задирковых проб вручную</t>
  </si>
  <si>
    <t xml:space="preserve">отбор точечных проб вручную </t>
  </si>
  <si>
    <t>отбор технологических проб задиркой</t>
  </si>
  <si>
    <t>Аналитические работы ООО "Стюарт геомикл энд Эссей"</t>
  </si>
  <si>
    <t xml:space="preserve">2.1.1.Наземные геологические маршруты  м-ба 1:10 000 </t>
  </si>
  <si>
    <t>площадные геофизические исследования</t>
  </si>
  <si>
    <t>обработка начальных проб с использованием многостад. цикла дробления (измельчения)</t>
  </si>
  <si>
    <t xml:space="preserve">наземные геологические маршруты  м-ба 1:10 000 </t>
  </si>
  <si>
    <t>по керну горных пород с его геологической документацией</t>
  </si>
  <si>
    <t xml:space="preserve"> горных выработок (канав глуб.до 5 м)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</si>
</sst>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#,##0.000"/>
    <numFmt numFmtId="177" formatCode="#,##0.0000"/>
    <numFmt numFmtId="178" formatCode="0.0%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0.0000000"/>
    <numFmt numFmtId="186" formatCode="0.000000"/>
    <numFmt numFmtId="187" formatCode="[$-FC19]d\ mmmm\ yyyy\ &quot;г.&quot;"/>
  </numFmts>
  <fonts count="7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0"/>
      <color indexed="12"/>
      <name val="Arial Cyr"/>
      <family val="0"/>
    </font>
    <font>
      <u val="single"/>
      <sz val="10"/>
      <name val="Arial Cyr"/>
      <family val="0"/>
    </font>
    <font>
      <vertAlign val="superscript"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vertAlign val="subscript"/>
      <sz val="11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vertAlign val="superscript"/>
      <sz val="10"/>
      <name val="Times New Roman Cyr"/>
      <family val="1"/>
    </font>
    <font>
      <vertAlign val="superscript"/>
      <sz val="11"/>
      <name val="Times New Roman Cyr"/>
      <family val="1"/>
    </font>
    <font>
      <u val="single"/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4" fontId="1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left" vertical="top" wrapText="1"/>
      <protection/>
    </xf>
    <xf numFmtId="4" fontId="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NumberFormat="1" applyAlignment="1">
      <alignment horizontal="center" vertical="justify" wrapText="1"/>
    </xf>
    <xf numFmtId="4" fontId="2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3" fontId="9" fillId="0" borderId="11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" fontId="10" fillId="0" borderId="1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17" fillId="0" borderId="0" xfId="0" applyNumberFormat="1" applyFont="1" applyAlignment="1">
      <alignment horizontal="center" vertical="justify" wrapText="1"/>
    </xf>
    <xf numFmtId="3" fontId="1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3" fontId="0" fillId="0" borderId="0" xfId="0" applyNumberFormat="1" applyAlignment="1">
      <alignment/>
    </xf>
    <xf numFmtId="3" fontId="9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" fillId="0" borderId="23" xfId="0" applyNumberFormat="1" applyFont="1" applyFill="1" applyBorder="1" applyAlignment="1">
      <alignment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2" fontId="2" fillId="0" borderId="11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4" fontId="2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4" fontId="10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75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wrapText="1"/>
    </xf>
    <xf numFmtId="172" fontId="2" fillId="0" borderId="16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3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172" fontId="19" fillId="0" borderId="2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3" fontId="78" fillId="0" borderId="0" xfId="0" applyNumberFormat="1" applyFont="1" applyAlignment="1">
      <alignment/>
    </xf>
    <xf numFmtId="0" fontId="1" fillId="0" borderId="1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justify"/>
    </xf>
    <xf numFmtId="0" fontId="3" fillId="0" borderId="12" xfId="0" applyFont="1" applyFill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justify"/>
    </xf>
    <xf numFmtId="0" fontId="3" fillId="0" borderId="16" xfId="0" applyFont="1" applyFill="1" applyBorder="1" applyAlignment="1">
      <alignment horizontal="left"/>
    </xf>
    <xf numFmtId="3" fontId="3" fillId="0" borderId="16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0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177" fontId="10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8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0" fontId="2" fillId="0" borderId="27" xfId="0" applyFont="1" applyFill="1" applyBorder="1" applyAlignment="1">
      <alignment wrapText="1"/>
    </xf>
    <xf numFmtId="176" fontId="2" fillId="0" borderId="14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1" fontId="9" fillId="0" borderId="14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9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72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2" fontId="9" fillId="0" borderId="10" xfId="0" applyNumberFormat="1" applyFont="1" applyBorder="1" applyAlignment="1">
      <alignment/>
    </xf>
    <xf numFmtId="172" fontId="9" fillId="0" borderId="16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172" fontId="9" fillId="0" borderId="11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72" fontId="9" fillId="0" borderId="14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" fontId="9" fillId="0" borderId="17" xfId="0" applyNumberFormat="1" applyFont="1" applyBorder="1" applyAlignment="1">
      <alignment horizontal="right"/>
    </xf>
    <xf numFmtId="172" fontId="9" fillId="0" borderId="16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 horizontal="right"/>
    </xf>
    <xf numFmtId="172" fontId="9" fillId="0" borderId="15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176" fontId="9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/>
    </xf>
    <xf numFmtId="2" fontId="9" fillId="0" borderId="20" xfId="0" applyNumberFormat="1" applyFont="1" applyBorder="1" applyAlignment="1">
      <alignment horizontal="right"/>
    </xf>
    <xf numFmtId="1" fontId="9" fillId="0" borderId="22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1" fontId="9" fillId="0" borderId="13" xfId="0" applyNumberFormat="1" applyFont="1" applyBorder="1" applyAlignment="1">
      <alignment/>
    </xf>
    <xf numFmtId="2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 horizontal="right"/>
    </xf>
    <xf numFmtId="172" fontId="9" fillId="0" borderId="13" xfId="0" applyNumberFormat="1" applyFont="1" applyBorder="1" applyAlignment="1">
      <alignment horizontal="right"/>
    </xf>
    <xf numFmtId="0" fontId="9" fillId="0" borderId="14" xfId="0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/>
    </xf>
    <xf numFmtId="172" fontId="9" fillId="0" borderId="1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2" fontId="9" fillId="0" borderId="11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72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72" fontId="9" fillId="0" borderId="11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/>
    </xf>
    <xf numFmtId="2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right"/>
    </xf>
    <xf numFmtId="172" fontId="9" fillId="0" borderId="14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9" fillId="0" borderId="26" xfId="0" applyFont="1" applyBorder="1" applyAlignment="1">
      <alignment/>
    </xf>
    <xf numFmtId="173" fontId="9" fillId="0" borderId="12" xfId="0" applyNumberFormat="1" applyFont="1" applyBorder="1" applyAlignment="1">
      <alignment horizontal="right"/>
    </xf>
    <xf numFmtId="173" fontId="9" fillId="0" borderId="17" xfId="0" applyNumberFormat="1" applyFont="1" applyBorder="1" applyAlignment="1">
      <alignment horizontal="right"/>
    </xf>
    <xf numFmtId="0" fontId="9" fillId="0" borderId="11" xfId="0" applyFont="1" applyFill="1" applyBorder="1" applyAlignment="1">
      <alignment/>
    </xf>
    <xf numFmtId="2" fontId="9" fillId="0" borderId="17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18" xfId="0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176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justify"/>
    </xf>
    <xf numFmtId="0" fontId="2" fillId="0" borderId="20" xfId="0" applyFont="1" applyBorder="1" applyAlignment="1">
      <alignment vertical="justify" wrapText="1"/>
    </xf>
    <xf numFmtId="2" fontId="2" fillId="0" borderId="20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vertical="justify"/>
    </xf>
    <xf numFmtId="4" fontId="2" fillId="0" borderId="15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0" xfId="0" applyFont="1" applyFill="1" applyAlignment="1">
      <alignment/>
    </xf>
    <xf numFmtId="1" fontId="2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2" fillId="0" borderId="20" xfId="0" applyFont="1" applyBorder="1" applyAlignment="1">
      <alignment vertical="justify"/>
    </xf>
    <xf numFmtId="0" fontId="2" fillId="0" borderId="20" xfId="0" applyFont="1" applyFill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5" fillId="0" borderId="0" xfId="0" applyFont="1" applyAlignment="1">
      <alignment horizontal="center" wrapText="1"/>
    </xf>
    <xf numFmtId="1" fontId="2" fillId="0" borderId="2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vertical="justify"/>
    </xf>
    <xf numFmtId="4" fontId="2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Border="1" applyAlignment="1">
      <alignment/>
    </xf>
    <xf numFmtId="0" fontId="2" fillId="0" borderId="12" xfId="0" applyFont="1" applyBorder="1" applyAlignment="1">
      <alignment vertical="justify"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11" xfId="52" applyNumberFormat="1" applyFont="1" applyFill="1" applyBorder="1" applyAlignment="1">
      <alignment horizontal="left" wrapText="1"/>
      <protection/>
    </xf>
    <xf numFmtId="0" fontId="1" fillId="0" borderId="10" xfId="52" applyFont="1" applyFill="1" applyBorder="1" applyAlignment="1">
      <alignment horizontal="center"/>
      <protection/>
    </xf>
    <xf numFmtId="16" fontId="2" fillId="0" borderId="10" xfId="52" applyNumberFormat="1" applyFont="1" applyFill="1" applyBorder="1" applyAlignment="1">
      <alignment horizontal="center" wrapText="1"/>
      <protection/>
    </xf>
    <xf numFmtId="2" fontId="2" fillId="0" borderId="10" xfId="52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justify" wrapText="1"/>
    </xf>
    <xf numFmtId="172" fontId="2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top"/>
    </xf>
    <xf numFmtId="0" fontId="37" fillId="0" borderId="11" xfId="0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 wrapText="1"/>
    </xf>
    <xf numFmtId="1" fontId="2" fillId="0" borderId="24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justify" wrapText="1"/>
    </xf>
    <xf numFmtId="175" fontId="2" fillId="0" borderId="11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172" fontId="37" fillId="0" borderId="11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175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175" fontId="2" fillId="0" borderId="13" xfId="0" applyNumberFormat="1" applyFont="1" applyBorder="1" applyAlignment="1">
      <alignment horizontal="center"/>
    </xf>
    <xf numFmtId="175" fontId="2" fillId="0" borderId="2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49" fontId="2" fillId="0" borderId="18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89.375" style="0" customWidth="1"/>
  </cols>
  <sheetData>
    <row r="1" spans="1:10" ht="12.75">
      <c r="A1" s="75" t="s">
        <v>792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35" t="s">
        <v>965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>
      <c r="A3" s="35" t="s">
        <v>793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2.7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133" t="s">
        <v>127</v>
      </c>
      <c r="B10" s="133"/>
      <c r="C10" s="133"/>
      <c r="D10" s="133"/>
      <c r="E10" s="133"/>
      <c r="F10" s="133"/>
      <c r="G10" s="133"/>
      <c r="H10" s="133"/>
      <c r="I10" s="133"/>
      <c r="J10" s="66"/>
    </row>
    <row r="11" spans="1:10" ht="15">
      <c r="A11" s="96" t="s">
        <v>1550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15">
      <c r="A12" s="96"/>
      <c r="B12" s="96"/>
      <c r="C12" s="96"/>
      <c r="D12" s="96"/>
      <c r="E12" s="96"/>
      <c r="F12" s="96"/>
      <c r="G12" s="96"/>
      <c r="H12" s="96"/>
      <c r="I12" s="96"/>
      <c r="J12" s="66"/>
    </row>
    <row r="13" spans="1:10" ht="30">
      <c r="A13" s="135" t="s">
        <v>1551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5">
      <c r="A14" s="135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ht="15">
      <c r="A15" s="135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5">
      <c r="A16" s="135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15">
      <c r="A17" s="135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5">
      <c r="A18" s="97" t="s">
        <v>936</v>
      </c>
      <c r="B18" s="97"/>
      <c r="C18" s="97"/>
      <c r="D18" s="97"/>
      <c r="E18" s="97"/>
      <c r="F18" s="97"/>
      <c r="G18" s="97"/>
      <c r="H18" s="97"/>
      <c r="I18" s="97"/>
      <c r="J18" s="134"/>
    </row>
    <row r="19" spans="1:10" ht="15">
      <c r="A19" s="97" t="s">
        <v>966</v>
      </c>
      <c r="B19" s="97"/>
      <c r="C19" s="97"/>
      <c r="D19" s="97"/>
      <c r="E19" s="97"/>
      <c r="F19" s="97"/>
      <c r="G19" s="97"/>
      <c r="H19" s="97"/>
      <c r="I19" s="97"/>
      <c r="J19" s="66"/>
    </row>
    <row r="20" spans="1:10" ht="15">
      <c r="A20" s="97" t="s">
        <v>967</v>
      </c>
      <c r="B20" s="97"/>
      <c r="C20" s="97"/>
      <c r="D20" s="97"/>
      <c r="E20" s="97"/>
      <c r="F20" s="97"/>
      <c r="G20" s="97"/>
      <c r="H20" s="97"/>
      <c r="I20" s="97"/>
      <c r="J20" s="66"/>
    </row>
    <row r="21" spans="1:10" ht="15">
      <c r="A21" s="97" t="s">
        <v>1552</v>
      </c>
      <c r="B21" s="97"/>
      <c r="C21" s="97"/>
      <c r="D21" s="97"/>
      <c r="E21" s="97"/>
      <c r="F21" s="97"/>
      <c r="G21" s="97"/>
      <c r="H21" s="97"/>
      <c r="I21" s="97"/>
      <c r="J21" s="66"/>
    </row>
    <row r="22" spans="1:10" ht="12.75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.75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2.7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2.75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2.75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20.25">
      <c r="A27" s="98" t="s">
        <v>1553</v>
      </c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15.75">
      <c r="A28" s="99" t="s">
        <v>794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5.75" customHeight="1">
      <c r="A29" s="137" t="s">
        <v>1554</v>
      </c>
      <c r="B29" s="100"/>
      <c r="C29" s="100"/>
      <c r="D29" s="33"/>
      <c r="E29" s="33"/>
      <c r="F29" s="33"/>
      <c r="G29" s="33"/>
      <c r="H29" s="33"/>
      <c r="I29" s="33"/>
      <c r="J29" s="33"/>
    </row>
    <row r="30" spans="1:10" ht="14.2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230" t="s">
        <v>1555</v>
      </c>
      <c r="B31" s="136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35"/>
      <c r="B32" s="35"/>
      <c r="C32" s="35"/>
      <c r="D32" s="35"/>
      <c r="E32" s="35"/>
      <c r="F32" s="35"/>
      <c r="G32" s="35"/>
      <c r="H32" s="35"/>
      <c r="I32" s="35"/>
      <c r="J32" s="66"/>
    </row>
    <row r="33" spans="1:10" ht="12.75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2.75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2.75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12.75">
      <c r="A37" s="202" t="s">
        <v>1557</v>
      </c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12.75">
      <c r="A38" s="202" t="s">
        <v>1556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2.75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2.75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2.75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12.75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12.7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66" t="s">
        <v>968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4.25">
      <c r="A45" s="133" t="s">
        <v>934</v>
      </c>
      <c r="B45" s="133"/>
      <c r="C45" s="133"/>
      <c r="D45" s="133"/>
      <c r="E45" s="133"/>
      <c r="F45" s="133"/>
      <c r="G45" s="133"/>
      <c r="H45" s="133"/>
      <c r="I45" s="133"/>
      <c r="J45" s="133"/>
    </row>
    <row r="46" spans="1:10" ht="12.7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66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33" t="s">
        <v>933</v>
      </c>
      <c r="B50" s="133"/>
      <c r="C50" s="133"/>
      <c r="D50" s="133"/>
      <c r="E50" s="133"/>
      <c r="F50" s="133"/>
      <c r="G50" s="133"/>
      <c r="H50" s="133"/>
      <c r="I50" s="133"/>
      <c r="J50" s="133"/>
    </row>
    <row r="51" spans="1:10" ht="12.75">
      <c r="A51" s="168" t="s">
        <v>969</v>
      </c>
      <c r="B51" s="168"/>
      <c r="C51" s="168"/>
      <c r="D51" s="168"/>
      <c r="E51" s="168"/>
      <c r="F51" s="168"/>
      <c r="G51" s="168"/>
      <c r="H51" s="168"/>
      <c r="I51" s="168"/>
      <c r="J51" s="168"/>
    </row>
    <row r="52" spans="1:10" ht="14.25">
      <c r="A52" s="133" t="s">
        <v>935</v>
      </c>
      <c r="B52" s="133"/>
      <c r="C52" s="133"/>
      <c r="D52" s="133"/>
      <c r="E52" s="133"/>
      <c r="F52" s="133"/>
      <c r="G52" s="133"/>
      <c r="H52" s="133"/>
      <c r="I52" s="133"/>
      <c r="J52" s="133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35" t="s">
        <v>795</v>
      </c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34" t="s">
        <v>1558</v>
      </c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/>
  <printOptions/>
  <pageMargins left="0.75" right="0.71" top="0.4" bottom="0.37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1"/>
  <sheetViews>
    <sheetView zoomScalePageLayoutView="0" workbookViewId="0" topLeftCell="A298">
      <selection activeCell="A1" sqref="A1:H329"/>
    </sheetView>
  </sheetViews>
  <sheetFormatPr defaultColWidth="9.00390625" defaultRowHeight="12.75"/>
  <cols>
    <col min="1" max="1" width="6.375" style="0" customWidth="1"/>
    <col min="2" max="2" width="29.375" style="0" customWidth="1"/>
    <col min="3" max="3" width="8.00390625" style="0" customWidth="1"/>
    <col min="4" max="4" width="9.25390625" style="0" customWidth="1"/>
    <col min="5" max="5" width="9.25390625" style="0" bestFit="1" customWidth="1"/>
    <col min="6" max="6" width="12.00390625" style="0" bestFit="1" customWidth="1"/>
    <col min="7" max="7" width="10.75390625" style="0" customWidth="1"/>
    <col min="8" max="8" width="12.00390625" style="0" bestFit="1" customWidth="1"/>
  </cols>
  <sheetData>
    <row r="1" spans="1:8" ht="15">
      <c r="A1" s="733" t="s">
        <v>504</v>
      </c>
      <c r="B1" s="733"/>
      <c r="C1" s="733"/>
      <c r="D1" s="733"/>
      <c r="E1" s="733"/>
      <c r="F1" s="733"/>
      <c r="G1" s="733"/>
      <c r="H1" s="733"/>
    </row>
    <row r="2" spans="1:8" ht="15">
      <c r="A2" s="707" t="s">
        <v>529</v>
      </c>
      <c r="B2" s="707"/>
      <c r="C2" s="707"/>
      <c r="D2" s="707"/>
      <c r="E2" s="707"/>
      <c r="F2" s="707"/>
      <c r="G2" s="707"/>
      <c r="H2" s="707"/>
    </row>
    <row r="3" spans="1:8" ht="15">
      <c r="A3" s="123"/>
      <c r="B3" s="7"/>
      <c r="C3" s="9"/>
      <c r="D3" s="7" t="s">
        <v>530</v>
      </c>
      <c r="E3" s="729" t="s">
        <v>531</v>
      </c>
      <c r="F3" s="730"/>
      <c r="G3" s="172" t="s">
        <v>324</v>
      </c>
      <c r="H3" s="9" t="s">
        <v>532</v>
      </c>
    </row>
    <row r="4" spans="1:8" ht="15">
      <c r="A4" s="9" t="s">
        <v>302</v>
      </c>
      <c r="B4" s="7" t="s">
        <v>533</v>
      </c>
      <c r="C4" s="9" t="s">
        <v>317</v>
      </c>
      <c r="D4" s="7" t="s">
        <v>534</v>
      </c>
      <c r="E4" s="9" t="s">
        <v>535</v>
      </c>
      <c r="F4" s="173" t="s">
        <v>536</v>
      </c>
      <c r="G4" s="9" t="s">
        <v>537</v>
      </c>
      <c r="H4" s="9" t="s">
        <v>538</v>
      </c>
    </row>
    <row r="5" spans="1:8" ht="15">
      <c r="A5" s="9" t="s">
        <v>539</v>
      </c>
      <c r="B5" s="7" t="s">
        <v>540</v>
      </c>
      <c r="C5" s="9" t="s">
        <v>309</v>
      </c>
      <c r="D5" s="7" t="s">
        <v>677</v>
      </c>
      <c r="E5" s="9" t="s">
        <v>678</v>
      </c>
      <c r="F5" s="173" t="s">
        <v>680</v>
      </c>
      <c r="G5" s="9" t="s">
        <v>681</v>
      </c>
      <c r="H5" s="9" t="s">
        <v>682</v>
      </c>
    </row>
    <row r="6" spans="1:8" ht="15">
      <c r="A6" s="9"/>
      <c r="B6" s="7" t="s">
        <v>683</v>
      </c>
      <c r="C6" s="9"/>
      <c r="D6" s="7" t="s">
        <v>684</v>
      </c>
      <c r="E6" s="9" t="s">
        <v>322</v>
      </c>
      <c r="F6" s="173" t="s">
        <v>685</v>
      </c>
      <c r="G6" s="9"/>
      <c r="H6" s="9" t="s">
        <v>521</v>
      </c>
    </row>
    <row r="7" spans="1:8" ht="15">
      <c r="A7" s="9"/>
      <c r="B7" s="7" t="s">
        <v>686</v>
      </c>
      <c r="C7" s="9"/>
      <c r="D7" s="7" t="s">
        <v>687</v>
      </c>
      <c r="E7" s="9"/>
      <c r="F7" s="173" t="s">
        <v>688</v>
      </c>
      <c r="G7" s="9"/>
      <c r="H7" s="9" t="s">
        <v>689</v>
      </c>
    </row>
    <row r="8" spans="1:8" ht="15">
      <c r="A8" s="9"/>
      <c r="B8" s="7" t="s">
        <v>690</v>
      </c>
      <c r="C8" s="9"/>
      <c r="D8" s="7" t="s">
        <v>691</v>
      </c>
      <c r="E8" s="9"/>
      <c r="F8" s="173" t="s">
        <v>692</v>
      </c>
      <c r="G8" s="9"/>
      <c r="H8" s="9"/>
    </row>
    <row r="9" spans="1:8" ht="15">
      <c r="A9" s="9"/>
      <c r="B9" s="7"/>
      <c r="C9" s="9"/>
      <c r="D9" s="7" t="s">
        <v>693</v>
      </c>
      <c r="E9" s="9"/>
      <c r="F9" s="173"/>
      <c r="G9" s="9"/>
      <c r="H9" s="9"/>
    </row>
    <row r="10" spans="1:8" ht="15">
      <c r="A10" s="11"/>
      <c r="B10" s="169"/>
      <c r="C10" s="11"/>
      <c r="D10" s="169" t="s">
        <v>694</v>
      </c>
      <c r="E10" s="11"/>
      <c r="F10" s="174"/>
      <c r="G10" s="11"/>
      <c r="H10" s="11"/>
    </row>
    <row r="11" spans="1:8" ht="15">
      <c r="A11" s="148">
        <v>1</v>
      </c>
      <c r="B11" s="170">
        <v>2</v>
      </c>
      <c r="C11" s="148">
        <v>3</v>
      </c>
      <c r="D11" s="170">
        <v>4</v>
      </c>
      <c r="E11" s="148">
        <v>5</v>
      </c>
      <c r="F11" s="175">
        <v>6</v>
      </c>
      <c r="G11" s="148">
        <v>7</v>
      </c>
      <c r="H11" s="148">
        <v>8</v>
      </c>
    </row>
    <row r="12" spans="1:8" ht="15">
      <c r="A12" s="784" t="s">
        <v>409</v>
      </c>
      <c r="B12" s="784"/>
      <c r="C12" s="784"/>
      <c r="D12" s="784"/>
      <c r="E12" s="784"/>
      <c r="F12" s="784"/>
      <c r="G12" s="784"/>
      <c r="H12" s="784"/>
    </row>
    <row r="13" spans="1:8" ht="15">
      <c r="A13" s="707" t="s">
        <v>654</v>
      </c>
      <c r="B13" s="707"/>
      <c r="C13" s="707"/>
      <c r="D13" s="707"/>
      <c r="E13" s="707"/>
      <c r="F13" s="707"/>
      <c r="G13" s="707"/>
      <c r="H13" s="707"/>
    </row>
    <row r="14" spans="1:8" ht="15">
      <c r="A14" s="123">
        <v>1</v>
      </c>
      <c r="B14" s="505" t="s">
        <v>655</v>
      </c>
      <c r="C14" s="8" t="s">
        <v>724</v>
      </c>
      <c r="D14" s="8">
        <v>41.7</v>
      </c>
      <c r="E14" s="8">
        <v>51</v>
      </c>
      <c r="F14" s="506">
        <f>"мат"!E16</f>
        <v>135</v>
      </c>
      <c r="G14" s="239">
        <f>F14/E14</f>
        <v>2.647</v>
      </c>
      <c r="H14" s="209">
        <f>G14*D14/100</f>
        <v>1.104</v>
      </c>
    </row>
    <row r="15" spans="1:8" ht="15">
      <c r="A15" s="9">
        <v>2</v>
      </c>
      <c r="B15" s="505" t="s">
        <v>656</v>
      </c>
      <c r="C15" s="8" t="s">
        <v>697</v>
      </c>
      <c r="D15" s="8">
        <v>32.7</v>
      </c>
      <c r="E15" s="8">
        <v>60</v>
      </c>
      <c r="F15" s="506">
        <f>"мат"!E62</f>
        <v>3.98</v>
      </c>
      <c r="G15" s="239">
        <f>F15/E15</f>
        <v>0.066</v>
      </c>
      <c r="H15" s="209">
        <f>G15*D15/100</f>
        <v>0.022</v>
      </c>
    </row>
    <row r="16" spans="1:8" ht="15">
      <c r="A16" s="9">
        <v>3</v>
      </c>
      <c r="B16" s="113" t="s">
        <v>696</v>
      </c>
      <c r="C16" s="12" t="s">
        <v>699</v>
      </c>
      <c r="D16" s="12">
        <v>25.6</v>
      </c>
      <c r="E16" s="12">
        <v>4700</v>
      </c>
      <c r="F16" s="507">
        <f>"мат"!E67</f>
        <v>3150</v>
      </c>
      <c r="G16" s="243">
        <f>F16/E16</f>
        <v>0.67</v>
      </c>
      <c r="H16" s="243">
        <f>G16*D16/100</f>
        <v>0.172</v>
      </c>
    </row>
    <row r="17" spans="1:8" ht="15">
      <c r="A17" s="11"/>
      <c r="B17" s="244" t="s">
        <v>701</v>
      </c>
      <c r="C17" s="12"/>
      <c r="D17" s="12">
        <f>SUM(D14:D16)</f>
        <v>100</v>
      </c>
      <c r="E17" s="12"/>
      <c r="F17" s="508"/>
      <c r="G17" s="242"/>
      <c r="H17" s="243">
        <f>SUM(H14:H16)</f>
        <v>1.298</v>
      </c>
    </row>
    <row r="18" spans="1:9" ht="28.5" customHeight="1">
      <c r="A18" s="821" t="s">
        <v>413</v>
      </c>
      <c r="B18" s="821"/>
      <c r="C18" s="821"/>
      <c r="D18" s="821"/>
      <c r="E18" s="821"/>
      <c r="F18" s="821"/>
      <c r="G18" s="821"/>
      <c r="H18" s="821"/>
      <c r="I18" s="105"/>
    </row>
    <row r="19" spans="1:9" ht="15">
      <c r="A19" s="707" t="s">
        <v>695</v>
      </c>
      <c r="B19" s="707"/>
      <c r="C19" s="707"/>
      <c r="D19" s="707"/>
      <c r="E19" s="707"/>
      <c r="F19" s="707"/>
      <c r="G19" s="707"/>
      <c r="H19" s="707"/>
      <c r="I19" s="105"/>
    </row>
    <row r="20" spans="1:9" ht="15">
      <c r="A20" s="123">
        <v>1</v>
      </c>
      <c r="B20" s="505" t="s">
        <v>696</v>
      </c>
      <c r="C20" s="8" t="s">
        <v>697</v>
      </c>
      <c r="D20" s="8">
        <v>33.7</v>
      </c>
      <c r="E20" s="8">
        <v>4700</v>
      </c>
      <c r="F20" s="507">
        <f>"мат"!E67</f>
        <v>3150</v>
      </c>
      <c r="G20" s="239">
        <f>F20/E20</f>
        <v>0.67</v>
      </c>
      <c r="H20" s="209">
        <f>G20*D20/100</f>
        <v>0.226</v>
      </c>
      <c r="I20" s="105"/>
    </row>
    <row r="21" spans="1:9" ht="15">
      <c r="A21" s="9">
        <v>2</v>
      </c>
      <c r="B21" s="505" t="s">
        <v>698</v>
      </c>
      <c r="C21" s="8" t="s">
        <v>699</v>
      </c>
      <c r="D21" s="8">
        <v>24</v>
      </c>
      <c r="E21" s="8">
        <v>1670</v>
      </c>
      <c r="F21" s="506">
        <f>"мат"!E69</f>
        <v>1850</v>
      </c>
      <c r="G21" s="239">
        <f>F21/E21</f>
        <v>1.108</v>
      </c>
      <c r="H21" s="209">
        <f>G21*D21/100</f>
        <v>0.266</v>
      </c>
      <c r="I21" s="105"/>
    </row>
    <row r="22" spans="1:9" ht="15">
      <c r="A22" s="9">
        <v>3</v>
      </c>
      <c r="B22" s="113" t="s">
        <v>700</v>
      </c>
      <c r="C22" s="12" t="s">
        <v>699</v>
      </c>
      <c r="D22" s="12">
        <v>42.3</v>
      </c>
      <c r="E22" s="12">
        <v>1426</v>
      </c>
      <c r="F22" s="507">
        <f>"мат"!E74</f>
        <v>400</v>
      </c>
      <c r="G22" s="243">
        <f>F22/E22</f>
        <v>0.281</v>
      </c>
      <c r="H22" s="243">
        <f>G22*D22/100</f>
        <v>0.119</v>
      </c>
      <c r="I22" s="105"/>
    </row>
    <row r="23" spans="1:9" ht="15">
      <c r="A23" s="11"/>
      <c r="B23" s="244" t="s">
        <v>701</v>
      </c>
      <c r="C23" s="12"/>
      <c r="D23" s="12">
        <v>100</v>
      </c>
      <c r="E23" s="12"/>
      <c r="F23" s="508"/>
      <c r="G23" s="509"/>
      <c r="H23" s="243">
        <f>SUM(H20:H22)</f>
        <v>0.611</v>
      </c>
      <c r="I23" s="105"/>
    </row>
    <row r="24" spans="1:8" ht="17.25" customHeight="1">
      <c r="A24" s="813" t="s">
        <v>171</v>
      </c>
      <c r="B24" s="813"/>
      <c r="C24" s="813"/>
      <c r="D24" s="813"/>
      <c r="E24" s="813"/>
      <c r="F24" s="813"/>
      <c r="G24" s="813"/>
      <c r="H24" s="813"/>
    </row>
    <row r="25" spans="1:8" ht="15">
      <c r="A25" s="707" t="s">
        <v>651</v>
      </c>
      <c r="B25" s="707"/>
      <c r="C25" s="707"/>
      <c r="D25" s="707"/>
      <c r="E25" s="707"/>
      <c r="F25" s="707"/>
      <c r="G25" s="707"/>
      <c r="H25" s="707"/>
    </row>
    <row r="26" spans="1:8" ht="15">
      <c r="A26" s="123">
        <v>1</v>
      </c>
      <c r="B26" s="505" t="s">
        <v>652</v>
      </c>
      <c r="C26" s="8" t="s">
        <v>723</v>
      </c>
      <c r="D26" s="8">
        <v>51.5</v>
      </c>
      <c r="E26" s="8">
        <v>900</v>
      </c>
      <c r="F26" s="506">
        <f>"мат"!E15</f>
        <v>313</v>
      </c>
      <c r="G26" s="239">
        <f>F26/E26</f>
        <v>0.348</v>
      </c>
      <c r="H26" s="209">
        <f>G26*D26/100</f>
        <v>0.179</v>
      </c>
    </row>
    <row r="27" spans="1:8" ht="15">
      <c r="A27" s="9">
        <v>2</v>
      </c>
      <c r="B27" s="505" t="s">
        <v>696</v>
      </c>
      <c r="C27" s="8" t="s">
        <v>697</v>
      </c>
      <c r="D27" s="8">
        <v>21.5</v>
      </c>
      <c r="E27" s="8">
        <v>4700</v>
      </c>
      <c r="F27" s="507">
        <f>"мат"!E67</f>
        <v>3150</v>
      </c>
      <c r="G27" s="239">
        <f>F27/E27</f>
        <v>0.67</v>
      </c>
      <c r="H27" s="209">
        <f>G27*D27/100</f>
        <v>0.144</v>
      </c>
    </row>
    <row r="28" spans="1:8" ht="15">
      <c r="A28" s="9">
        <v>3</v>
      </c>
      <c r="B28" s="113" t="s">
        <v>700</v>
      </c>
      <c r="C28" s="12" t="s">
        <v>699</v>
      </c>
      <c r="D28" s="12">
        <v>27</v>
      </c>
      <c r="E28" s="12">
        <v>1426</v>
      </c>
      <c r="F28" s="507">
        <f>"мат"!E74</f>
        <v>400</v>
      </c>
      <c r="G28" s="243">
        <f>F28/E28</f>
        <v>0.281</v>
      </c>
      <c r="H28" s="243">
        <f>G28*D28/100</f>
        <v>0.076</v>
      </c>
    </row>
    <row r="29" spans="1:8" ht="15">
      <c r="A29" s="11"/>
      <c r="B29" s="244" t="s">
        <v>701</v>
      </c>
      <c r="C29" s="12"/>
      <c r="D29" s="12">
        <f>SUM(D26:D28)</f>
        <v>100</v>
      </c>
      <c r="E29" s="12"/>
      <c r="F29" s="508"/>
      <c r="G29" s="509"/>
      <c r="H29" s="243">
        <f>SUM(H26:H28)</f>
        <v>0.399</v>
      </c>
    </row>
    <row r="30" spans="1:8" ht="15">
      <c r="A30" s="704" t="s">
        <v>417</v>
      </c>
      <c r="B30" s="704"/>
      <c r="C30" s="704"/>
      <c r="D30" s="704"/>
      <c r="E30" s="704"/>
      <c r="F30" s="704"/>
      <c r="G30" s="704"/>
      <c r="H30" s="704"/>
    </row>
    <row r="31" spans="1:8" ht="15">
      <c r="A31" s="707" t="s">
        <v>418</v>
      </c>
      <c r="B31" s="707"/>
      <c r="C31" s="707"/>
      <c r="D31" s="707"/>
      <c r="E31" s="707"/>
      <c r="F31" s="707"/>
      <c r="G31" s="707"/>
      <c r="H31" s="707"/>
    </row>
    <row r="32" spans="1:8" ht="15">
      <c r="A32" s="8">
        <v>1</v>
      </c>
      <c r="B32" s="505" t="s">
        <v>655</v>
      </c>
      <c r="C32" s="8" t="s">
        <v>724</v>
      </c>
      <c r="D32" s="8">
        <v>76.1</v>
      </c>
      <c r="E32" s="8">
        <v>51</v>
      </c>
      <c r="F32" s="506">
        <f>"мат"!E16</f>
        <v>135</v>
      </c>
      <c r="G32" s="239">
        <f>F32/E32</f>
        <v>2.647</v>
      </c>
      <c r="H32" s="209">
        <f>G32*D32/100</f>
        <v>2.014</v>
      </c>
    </row>
    <row r="33" spans="1:8" ht="18" customHeight="1">
      <c r="A33" s="8">
        <v>2</v>
      </c>
      <c r="B33" s="510" t="s">
        <v>419</v>
      </c>
      <c r="C33" s="12" t="s">
        <v>697</v>
      </c>
      <c r="D33" s="12">
        <v>23.9</v>
      </c>
      <c r="E33" s="12">
        <v>8</v>
      </c>
      <c r="F33" s="506">
        <f>"мат"!E70</f>
        <v>2.3</v>
      </c>
      <c r="G33" s="242">
        <f>F33/E33</f>
        <v>0.288</v>
      </c>
      <c r="H33" s="243">
        <f>G33*D33/100</f>
        <v>0.069</v>
      </c>
    </row>
    <row r="34" spans="1:8" ht="15">
      <c r="A34" s="12"/>
      <c r="B34" s="244" t="s">
        <v>701</v>
      </c>
      <c r="C34" s="12"/>
      <c r="D34" s="12">
        <f>SUM(D32:D33)</f>
        <v>100</v>
      </c>
      <c r="E34" s="12"/>
      <c r="F34" s="508"/>
      <c r="G34" s="509"/>
      <c r="H34" s="243">
        <f>SUM(H32:H33)</f>
        <v>2.083</v>
      </c>
    </row>
    <row r="35" spans="1:8" ht="15">
      <c r="A35" s="784" t="s">
        <v>1622</v>
      </c>
      <c r="B35" s="784"/>
      <c r="C35" s="784"/>
      <c r="D35" s="784"/>
      <c r="E35" s="784"/>
      <c r="F35" s="784"/>
      <c r="G35" s="784"/>
      <c r="H35" s="784"/>
    </row>
    <row r="36" spans="1:8" ht="15">
      <c r="A36" s="707" t="s">
        <v>434</v>
      </c>
      <c r="B36" s="707"/>
      <c r="C36" s="707"/>
      <c r="D36" s="707"/>
      <c r="E36" s="707"/>
      <c r="F36" s="707"/>
      <c r="G36" s="707"/>
      <c r="H36" s="707"/>
    </row>
    <row r="37" spans="1:8" ht="15">
      <c r="A37" s="8">
        <v>1</v>
      </c>
      <c r="B37" s="511" t="s">
        <v>435</v>
      </c>
      <c r="C37" s="8" t="s">
        <v>697</v>
      </c>
      <c r="D37" s="8">
        <v>8.9</v>
      </c>
      <c r="E37" s="8">
        <v>1.2</v>
      </c>
      <c r="F37" s="8">
        <v>0.0012</v>
      </c>
      <c r="G37" s="239">
        <f>F37/E37</f>
        <v>0.001</v>
      </c>
      <c r="H37" s="209">
        <f>G37*D37/100</f>
        <v>0</v>
      </c>
    </row>
    <row r="38" spans="1:8" ht="15">
      <c r="A38" s="8">
        <v>2</v>
      </c>
      <c r="B38" s="505" t="s">
        <v>436</v>
      </c>
      <c r="C38" s="9" t="s">
        <v>697</v>
      </c>
      <c r="D38" s="8">
        <v>49.1</v>
      </c>
      <c r="E38" s="8">
        <v>330</v>
      </c>
      <c r="F38" s="506">
        <f>"мат"!E51</f>
        <v>92</v>
      </c>
      <c r="G38" s="239">
        <f>F38/E38</f>
        <v>0.279</v>
      </c>
      <c r="H38" s="209">
        <f>G38*D38/100</f>
        <v>0.137</v>
      </c>
    </row>
    <row r="39" spans="1:8" ht="15">
      <c r="A39" s="8">
        <v>3</v>
      </c>
      <c r="B39" s="505" t="s">
        <v>437</v>
      </c>
      <c r="C39" s="9" t="s">
        <v>697</v>
      </c>
      <c r="D39" s="8">
        <v>19.9</v>
      </c>
      <c r="E39" s="8">
        <v>20</v>
      </c>
      <c r="F39" s="506">
        <f>"мат"!E52</f>
        <v>7</v>
      </c>
      <c r="G39" s="239">
        <f>F39/E39</f>
        <v>0.35</v>
      </c>
      <c r="H39" s="209">
        <f>G39*D39/100</f>
        <v>0.07</v>
      </c>
    </row>
    <row r="40" spans="1:8" ht="15">
      <c r="A40" s="8">
        <v>4</v>
      </c>
      <c r="B40" s="505" t="s">
        <v>1228</v>
      </c>
      <c r="C40" s="8"/>
      <c r="D40" s="8"/>
      <c r="E40" s="8"/>
      <c r="F40" s="506"/>
      <c r="G40" s="239"/>
      <c r="H40" s="209"/>
    </row>
    <row r="41" spans="1:8" ht="15">
      <c r="A41" s="8"/>
      <c r="B41" s="244" t="s">
        <v>1229</v>
      </c>
      <c r="C41" s="12" t="s">
        <v>697</v>
      </c>
      <c r="D41" s="12">
        <v>22.1</v>
      </c>
      <c r="E41" s="12">
        <v>10700</v>
      </c>
      <c r="F41" s="506">
        <f>"мат"!E60</f>
        <v>2655</v>
      </c>
      <c r="G41" s="243">
        <f>F41/E41</f>
        <v>0.248</v>
      </c>
      <c r="H41" s="243">
        <f>G41*D41/100</f>
        <v>0.055</v>
      </c>
    </row>
    <row r="42" spans="1:8" ht="15">
      <c r="A42" s="12"/>
      <c r="B42" s="244" t="s">
        <v>701</v>
      </c>
      <c r="C42" s="12"/>
      <c r="D42" s="12">
        <f>SUM(D37:D41)</f>
        <v>100</v>
      </c>
      <c r="E42" s="12"/>
      <c r="F42" s="508"/>
      <c r="G42" s="509"/>
      <c r="H42" s="243">
        <f>SUM(H37:H41)</f>
        <v>0.262</v>
      </c>
    </row>
    <row r="43" spans="1:8" ht="15">
      <c r="A43" s="784" t="s">
        <v>1623</v>
      </c>
      <c r="B43" s="784"/>
      <c r="C43" s="784"/>
      <c r="D43" s="784"/>
      <c r="E43" s="784"/>
      <c r="F43" s="784"/>
      <c r="G43" s="784"/>
      <c r="H43" s="784"/>
    </row>
    <row r="44" spans="1:8" ht="15">
      <c r="A44" s="707" t="s">
        <v>568</v>
      </c>
      <c r="B44" s="707"/>
      <c r="C44" s="707"/>
      <c r="D44" s="707"/>
      <c r="E44" s="707"/>
      <c r="F44" s="707"/>
      <c r="G44" s="707"/>
      <c r="H44" s="707"/>
    </row>
    <row r="45" spans="1:8" ht="15">
      <c r="A45" s="8">
        <v>1</v>
      </c>
      <c r="B45" s="505" t="s">
        <v>1226</v>
      </c>
      <c r="C45" s="123" t="s">
        <v>697</v>
      </c>
      <c r="D45" s="8">
        <v>18</v>
      </c>
      <c r="E45" s="8">
        <v>20</v>
      </c>
      <c r="F45" s="506">
        <f>"мат"!E52</f>
        <v>7</v>
      </c>
      <c r="G45" s="239">
        <f>F45/E45</f>
        <v>0.35</v>
      </c>
      <c r="H45" s="209">
        <f>G45*D45/100</f>
        <v>0.063</v>
      </c>
    </row>
    <row r="46" spans="1:8" ht="15">
      <c r="A46" s="8">
        <v>2</v>
      </c>
      <c r="B46" s="505" t="s">
        <v>1227</v>
      </c>
      <c r="C46" s="8" t="s">
        <v>699</v>
      </c>
      <c r="D46" s="8">
        <v>12</v>
      </c>
      <c r="E46" s="8">
        <v>5600</v>
      </c>
      <c r="F46" s="506">
        <f>"мат"!E17</f>
        <v>3450</v>
      </c>
      <c r="G46" s="239">
        <f>F46/E46</f>
        <v>0.616</v>
      </c>
      <c r="H46" s="209">
        <f>G46*D46/100</f>
        <v>0.074</v>
      </c>
    </row>
    <row r="47" spans="1:8" ht="15">
      <c r="A47" s="8">
        <v>3</v>
      </c>
      <c r="B47" s="505" t="s">
        <v>1228</v>
      </c>
      <c r="C47" s="8"/>
      <c r="D47" s="8"/>
      <c r="E47" s="8"/>
      <c r="F47" s="506"/>
      <c r="G47" s="239"/>
      <c r="H47" s="209"/>
    </row>
    <row r="48" spans="1:8" ht="15">
      <c r="A48" s="8"/>
      <c r="B48" s="244" t="s">
        <v>1229</v>
      </c>
      <c r="C48" s="12" t="s">
        <v>697</v>
      </c>
      <c r="D48" s="12">
        <v>70</v>
      </c>
      <c r="E48" s="12">
        <v>6700</v>
      </c>
      <c r="F48" s="506">
        <f>"мат"!E60</f>
        <v>2655</v>
      </c>
      <c r="G48" s="243">
        <f>F48/E48</f>
        <v>0.396</v>
      </c>
      <c r="H48" s="243">
        <f>G48*D48/100</f>
        <v>0.277</v>
      </c>
    </row>
    <row r="49" spans="1:8" ht="15">
      <c r="A49" s="12"/>
      <c r="B49" s="244" t="s">
        <v>701</v>
      </c>
      <c r="C49" s="12"/>
      <c r="D49" s="12">
        <v>100</v>
      </c>
      <c r="E49" s="12"/>
      <c r="F49" s="508"/>
      <c r="G49" s="509"/>
      <c r="H49" s="243">
        <f>SUM(H45:H48)</f>
        <v>0.414</v>
      </c>
    </row>
    <row r="50" spans="1:8" ht="15">
      <c r="A50" s="704" t="s">
        <v>1627</v>
      </c>
      <c r="B50" s="704"/>
      <c r="C50" s="704"/>
      <c r="D50" s="704"/>
      <c r="E50" s="704"/>
      <c r="F50" s="704"/>
      <c r="G50" s="704"/>
      <c r="H50" s="704"/>
    </row>
    <row r="51" spans="1:8" ht="15">
      <c r="A51" s="707" t="s">
        <v>95</v>
      </c>
      <c r="B51" s="707"/>
      <c r="C51" s="707"/>
      <c r="D51" s="707"/>
      <c r="E51" s="707"/>
      <c r="F51" s="707"/>
      <c r="G51" s="707"/>
      <c r="H51" s="707"/>
    </row>
    <row r="52" spans="1:8" ht="15">
      <c r="A52" s="8">
        <v>1</v>
      </c>
      <c r="B52" s="505" t="s">
        <v>436</v>
      </c>
      <c r="C52" s="9" t="s">
        <v>697</v>
      </c>
      <c r="D52" s="8">
        <v>11.1</v>
      </c>
      <c r="E52" s="8">
        <v>330</v>
      </c>
      <c r="F52" s="506">
        <f>"мат"!C51</f>
        <v>92</v>
      </c>
      <c r="G52" s="239">
        <f>F52/E52</f>
        <v>0.279</v>
      </c>
      <c r="H52" s="209">
        <f>G52*D52/100</f>
        <v>0.031</v>
      </c>
    </row>
    <row r="53" spans="1:8" ht="15">
      <c r="A53" s="8">
        <v>2</v>
      </c>
      <c r="B53" s="244" t="s">
        <v>96</v>
      </c>
      <c r="C53" s="12" t="s">
        <v>697</v>
      </c>
      <c r="D53" s="12">
        <v>88.9</v>
      </c>
      <c r="E53" s="12">
        <v>66000</v>
      </c>
      <c r="F53" s="512">
        <f>"мат"!E46</f>
        <v>1390</v>
      </c>
      <c r="G53" s="242">
        <f>F53/E53</f>
        <v>0.021</v>
      </c>
      <c r="H53" s="243">
        <f>G53*D53/100</f>
        <v>0.019</v>
      </c>
    </row>
    <row r="54" spans="1:8" ht="15">
      <c r="A54" s="12"/>
      <c r="B54" s="244" t="s">
        <v>701</v>
      </c>
      <c r="C54" s="12"/>
      <c r="D54" s="12">
        <v>100</v>
      </c>
      <c r="E54" s="12"/>
      <c r="F54" s="513"/>
      <c r="G54" s="509"/>
      <c r="H54" s="243">
        <f>SUM(H52:H53)</f>
        <v>0.05</v>
      </c>
    </row>
    <row r="55" spans="1:8" ht="15">
      <c r="A55" s="784" t="s">
        <v>1628</v>
      </c>
      <c r="B55" s="784"/>
      <c r="C55" s="784"/>
      <c r="D55" s="784"/>
      <c r="E55" s="784"/>
      <c r="F55" s="784"/>
      <c r="G55" s="784"/>
      <c r="H55" s="784"/>
    </row>
    <row r="56" spans="1:8" ht="15">
      <c r="A56" s="707" t="s">
        <v>447</v>
      </c>
      <c r="B56" s="707"/>
      <c r="C56" s="707"/>
      <c r="D56" s="707"/>
      <c r="E56" s="707"/>
      <c r="F56" s="707"/>
      <c r="G56" s="707"/>
      <c r="H56" s="707"/>
    </row>
    <row r="57" spans="1:8" ht="15">
      <c r="A57" s="8">
        <v>1</v>
      </c>
      <c r="B57" s="505" t="s">
        <v>448</v>
      </c>
      <c r="C57" s="123" t="s">
        <v>697</v>
      </c>
      <c r="D57" s="8">
        <v>72.7</v>
      </c>
      <c r="E57" s="8">
        <v>330</v>
      </c>
      <c r="F57" s="506">
        <f>"мат"!E51</f>
        <v>92</v>
      </c>
      <c r="G57" s="239">
        <f>F57/E57</f>
        <v>0.279</v>
      </c>
      <c r="H57" s="209">
        <f>G57*D57/100</f>
        <v>0.203</v>
      </c>
    </row>
    <row r="58" spans="1:8" ht="15">
      <c r="A58" s="8">
        <v>2</v>
      </c>
      <c r="B58" s="505" t="s">
        <v>437</v>
      </c>
      <c r="C58" s="8" t="s">
        <v>697</v>
      </c>
      <c r="D58" s="8">
        <v>17.6</v>
      </c>
      <c r="E58" s="8">
        <v>20</v>
      </c>
      <c r="F58" s="506">
        <f>"мат"!E52</f>
        <v>7</v>
      </c>
      <c r="G58" s="239">
        <f>F58/E58</f>
        <v>0.35</v>
      </c>
      <c r="H58" s="209">
        <f>G58*D58/100</f>
        <v>0.062</v>
      </c>
    </row>
    <row r="59" spans="1:8" ht="15">
      <c r="A59" s="8">
        <v>3</v>
      </c>
      <c r="B59" s="244" t="s">
        <v>449</v>
      </c>
      <c r="C59" s="12" t="s">
        <v>724</v>
      </c>
      <c r="D59" s="12">
        <v>9.7</v>
      </c>
      <c r="E59" s="12">
        <v>220</v>
      </c>
      <c r="F59" s="506">
        <f>"мат"!E66</f>
        <v>82</v>
      </c>
      <c r="G59" s="243">
        <f>F59/E59</f>
        <v>0.373</v>
      </c>
      <c r="H59" s="243">
        <f>G59*D59/100</f>
        <v>0.036</v>
      </c>
    </row>
    <row r="60" spans="1:8" ht="15">
      <c r="A60" s="12"/>
      <c r="B60" s="244" t="s">
        <v>701</v>
      </c>
      <c r="C60" s="12"/>
      <c r="D60" s="12">
        <v>100</v>
      </c>
      <c r="E60" s="12"/>
      <c r="F60" s="508"/>
      <c r="G60" s="509"/>
      <c r="H60" s="243">
        <f>SUM(H57:H59)</f>
        <v>0.301</v>
      </c>
    </row>
    <row r="61" spans="1:8" ht="15">
      <c r="A61" s="733" t="s">
        <v>1635</v>
      </c>
      <c r="B61" s="733"/>
      <c r="C61" s="733"/>
      <c r="D61" s="733"/>
      <c r="E61" s="733"/>
      <c r="F61" s="733"/>
      <c r="G61" s="733"/>
      <c r="H61" s="733"/>
    </row>
    <row r="62" spans="1:8" ht="15">
      <c r="A62" s="733" t="s">
        <v>1030</v>
      </c>
      <c r="B62" s="733"/>
      <c r="C62" s="733"/>
      <c r="D62" s="733"/>
      <c r="E62" s="733"/>
      <c r="F62" s="733"/>
      <c r="G62" s="733"/>
      <c r="H62" s="733"/>
    </row>
    <row r="63" spans="1:8" ht="15">
      <c r="A63" s="121">
        <v>1</v>
      </c>
      <c r="B63" s="514" t="s">
        <v>944</v>
      </c>
      <c r="C63" s="123" t="s">
        <v>724</v>
      </c>
      <c r="D63" s="121">
        <v>13.4</v>
      </c>
      <c r="E63" s="121">
        <v>31</v>
      </c>
      <c r="F63" s="515">
        <f>"мат"!E19</f>
        <v>18.08</v>
      </c>
      <c r="G63" s="367">
        <f>F63/E63</f>
        <v>0.583</v>
      </c>
      <c r="H63" s="368">
        <f>G63*D63/100</f>
        <v>0.078</v>
      </c>
    </row>
    <row r="64" spans="1:8" ht="15">
      <c r="A64" s="172">
        <v>2</v>
      </c>
      <c r="B64" s="112" t="s">
        <v>1199</v>
      </c>
      <c r="C64" s="9" t="s">
        <v>724</v>
      </c>
      <c r="D64" s="9">
        <v>2</v>
      </c>
      <c r="E64" s="9">
        <v>125</v>
      </c>
      <c r="F64" s="516">
        <f>"мат"!C53</f>
        <v>43</v>
      </c>
      <c r="G64" s="209">
        <f>F64/E64</f>
        <v>0.344</v>
      </c>
      <c r="H64" s="209">
        <f>G64*D64/100</f>
        <v>0.007</v>
      </c>
    </row>
    <row r="65" spans="1:8" ht="15">
      <c r="A65" s="8">
        <v>3</v>
      </c>
      <c r="B65" s="505" t="s">
        <v>1031</v>
      </c>
      <c r="C65" s="8" t="s">
        <v>697</v>
      </c>
      <c r="D65" s="8">
        <v>21</v>
      </c>
      <c r="E65" s="8">
        <v>168800</v>
      </c>
      <c r="F65" s="506">
        <f>"мат"!E29</f>
        <v>95000</v>
      </c>
      <c r="G65" s="209">
        <f aca="true" t="shared" si="0" ref="G65:G70">F65/E65</f>
        <v>0.563</v>
      </c>
      <c r="H65" s="209">
        <f aca="true" t="shared" si="1" ref="H65:H70">G65*D65/100</f>
        <v>0.118</v>
      </c>
    </row>
    <row r="66" spans="1:8" ht="15">
      <c r="A66" s="9" t="s">
        <v>807</v>
      </c>
      <c r="B66" s="112" t="s">
        <v>1032</v>
      </c>
      <c r="C66" s="9" t="s">
        <v>697</v>
      </c>
      <c r="D66" s="9">
        <v>6.5</v>
      </c>
      <c r="E66" s="9">
        <v>37500</v>
      </c>
      <c r="F66" s="516">
        <f>"мат"!E42</f>
        <v>200000</v>
      </c>
      <c r="G66" s="209">
        <f t="shared" si="0"/>
        <v>5.333</v>
      </c>
      <c r="H66" s="209">
        <f t="shared" si="1"/>
        <v>0.347</v>
      </c>
    </row>
    <row r="67" spans="1:8" ht="15">
      <c r="A67" s="8">
        <v>5</v>
      </c>
      <c r="B67" s="505" t="s">
        <v>1033</v>
      </c>
      <c r="C67" s="8" t="s">
        <v>1034</v>
      </c>
      <c r="D67" s="8">
        <v>28</v>
      </c>
      <c r="E67" s="8">
        <v>89100</v>
      </c>
      <c r="F67" s="506">
        <f>"мат"!E31</f>
        <v>38200</v>
      </c>
      <c r="G67" s="209">
        <f t="shared" si="0"/>
        <v>0.429</v>
      </c>
      <c r="H67" s="209">
        <f t="shared" si="1"/>
        <v>0.12</v>
      </c>
    </row>
    <row r="68" spans="1:8" ht="15">
      <c r="A68" s="8">
        <v>6</v>
      </c>
      <c r="B68" s="505" t="s">
        <v>1035</v>
      </c>
      <c r="C68" s="8" t="s">
        <v>697</v>
      </c>
      <c r="D68" s="8">
        <v>7.2</v>
      </c>
      <c r="E68" s="8">
        <v>8700</v>
      </c>
      <c r="F68" s="506">
        <f>"мат"!E49</f>
        <v>25000</v>
      </c>
      <c r="G68" s="209">
        <f t="shared" si="0"/>
        <v>2.874</v>
      </c>
      <c r="H68" s="209">
        <f t="shared" si="1"/>
        <v>0.207</v>
      </c>
    </row>
    <row r="69" spans="1:8" ht="15">
      <c r="A69" s="8">
        <v>7</v>
      </c>
      <c r="B69" s="505" t="s">
        <v>1036</v>
      </c>
      <c r="C69" s="8" t="s">
        <v>1037</v>
      </c>
      <c r="D69" s="8">
        <v>16.3</v>
      </c>
      <c r="E69" s="8">
        <v>78008</v>
      </c>
      <c r="F69" s="506">
        <f>"мат"!E32</f>
        <v>150000</v>
      </c>
      <c r="G69" s="209">
        <f t="shared" si="0"/>
        <v>1.923</v>
      </c>
      <c r="H69" s="209">
        <f t="shared" si="1"/>
        <v>0.313</v>
      </c>
    </row>
    <row r="70" spans="1:8" ht="15">
      <c r="A70" s="8">
        <v>8</v>
      </c>
      <c r="B70" s="244" t="s">
        <v>1038</v>
      </c>
      <c r="C70" s="12" t="s">
        <v>697</v>
      </c>
      <c r="D70" s="12">
        <v>5.6</v>
      </c>
      <c r="E70" s="12">
        <v>10700</v>
      </c>
      <c r="F70" s="506">
        <f>"мат"!E60</f>
        <v>2655</v>
      </c>
      <c r="G70" s="243">
        <f t="shared" si="0"/>
        <v>0.248</v>
      </c>
      <c r="H70" s="243">
        <f t="shared" si="1"/>
        <v>0.014</v>
      </c>
    </row>
    <row r="71" spans="1:8" ht="15">
      <c r="A71" s="12"/>
      <c r="B71" s="244" t="s">
        <v>701</v>
      </c>
      <c r="C71" s="12"/>
      <c r="D71" s="12">
        <f>SUM(D63:D70)</f>
        <v>100</v>
      </c>
      <c r="E71" s="12"/>
      <c r="F71" s="508"/>
      <c r="G71" s="509"/>
      <c r="H71" s="243">
        <f>SUM(H63:H70)</f>
        <v>1.204</v>
      </c>
    </row>
    <row r="72" spans="1:8" ht="15">
      <c r="A72" s="733" t="s">
        <v>1636</v>
      </c>
      <c r="B72" s="733"/>
      <c r="C72" s="733"/>
      <c r="D72" s="733"/>
      <c r="E72" s="733"/>
      <c r="F72" s="733"/>
      <c r="G72" s="733"/>
      <c r="H72" s="733"/>
    </row>
    <row r="73" spans="1:8" ht="15">
      <c r="A73" s="733" t="s">
        <v>1030</v>
      </c>
      <c r="B73" s="733"/>
      <c r="C73" s="733"/>
      <c r="D73" s="733"/>
      <c r="E73" s="733"/>
      <c r="F73" s="733"/>
      <c r="G73" s="733"/>
      <c r="H73" s="733"/>
    </row>
    <row r="74" spans="1:8" ht="15">
      <c r="A74" s="121">
        <v>1</v>
      </c>
      <c r="B74" s="514" t="s">
        <v>1045</v>
      </c>
      <c r="C74" s="123" t="s">
        <v>724</v>
      </c>
      <c r="D74" s="121">
        <v>87.7</v>
      </c>
      <c r="E74" s="121">
        <v>31</v>
      </c>
      <c r="F74" s="515">
        <f>"мат"!C19</f>
        <v>18.08</v>
      </c>
      <c r="G74" s="367">
        <f>F74/E74</f>
        <v>0.583</v>
      </c>
      <c r="H74" s="368">
        <f>G74*D74/100</f>
        <v>0.511</v>
      </c>
    </row>
    <row r="75" spans="1:8" ht="15">
      <c r="A75" s="172">
        <v>2</v>
      </c>
      <c r="B75" s="113" t="s">
        <v>1199</v>
      </c>
      <c r="C75" s="11" t="s">
        <v>724</v>
      </c>
      <c r="D75" s="11">
        <v>12.3</v>
      </c>
      <c r="E75" s="11">
        <v>125</v>
      </c>
      <c r="F75" s="513">
        <f>"мат"!C53</f>
        <v>43</v>
      </c>
      <c r="G75" s="243">
        <f>F75/E75</f>
        <v>0.344</v>
      </c>
      <c r="H75" s="243">
        <f>G75*D75/100</f>
        <v>0.042</v>
      </c>
    </row>
    <row r="76" spans="1:8" ht="15">
      <c r="A76" s="12"/>
      <c r="B76" s="244" t="s">
        <v>701</v>
      </c>
      <c r="C76" s="12"/>
      <c r="D76" s="12">
        <f>SUM(D74:D75)</f>
        <v>100</v>
      </c>
      <c r="E76" s="12"/>
      <c r="F76" s="513"/>
      <c r="G76" s="509"/>
      <c r="H76" s="243">
        <f>SUM(H74:H75)</f>
        <v>0.553</v>
      </c>
    </row>
    <row r="77" spans="1:8" ht="15">
      <c r="A77" s="784" t="s">
        <v>1637</v>
      </c>
      <c r="B77" s="784"/>
      <c r="C77" s="784"/>
      <c r="D77" s="784"/>
      <c r="E77" s="784"/>
      <c r="F77" s="784"/>
      <c r="G77" s="784"/>
      <c r="H77" s="784"/>
    </row>
    <row r="78" spans="1:8" ht="15">
      <c r="A78" s="707" t="s">
        <v>1460</v>
      </c>
      <c r="B78" s="707"/>
      <c r="C78" s="707"/>
      <c r="D78" s="707"/>
      <c r="E78" s="707"/>
      <c r="F78" s="707"/>
      <c r="G78" s="707"/>
      <c r="H78" s="707"/>
    </row>
    <row r="79" spans="1:8" ht="15">
      <c r="A79" s="8">
        <v>1</v>
      </c>
      <c r="B79" s="505" t="s">
        <v>240</v>
      </c>
      <c r="C79" s="123" t="s">
        <v>724</v>
      </c>
      <c r="D79" s="8">
        <v>58.2</v>
      </c>
      <c r="E79" s="8">
        <v>31</v>
      </c>
      <c r="F79" s="506">
        <f>"мат"!E19</f>
        <v>18.08</v>
      </c>
      <c r="G79" s="239">
        <f aca="true" t="shared" si="2" ref="G79:G84">F79/E79</f>
        <v>0.583</v>
      </c>
      <c r="H79" s="209">
        <f aca="true" t="shared" si="3" ref="H79:H84">G79*D79/100</f>
        <v>0.339</v>
      </c>
    </row>
    <row r="80" spans="1:8" ht="15">
      <c r="A80" s="8">
        <v>2</v>
      </c>
      <c r="B80" s="505" t="s">
        <v>652</v>
      </c>
      <c r="C80" s="8" t="s">
        <v>723</v>
      </c>
      <c r="D80" s="8">
        <v>12</v>
      </c>
      <c r="E80" s="8">
        <v>900</v>
      </c>
      <c r="F80" s="506">
        <f>"мат"!E15</f>
        <v>313</v>
      </c>
      <c r="G80" s="239">
        <f t="shared" si="2"/>
        <v>0.348</v>
      </c>
      <c r="H80" s="209">
        <f t="shared" si="3"/>
        <v>0.042</v>
      </c>
    </row>
    <row r="81" spans="1:8" ht="15">
      <c r="A81" s="8">
        <v>3</v>
      </c>
      <c r="B81" s="505" t="s">
        <v>1461</v>
      </c>
      <c r="C81" s="8" t="s">
        <v>724</v>
      </c>
      <c r="D81" s="8">
        <v>11.1</v>
      </c>
      <c r="E81" s="8">
        <v>130</v>
      </c>
      <c r="F81" s="506">
        <f>"мат"!E53</f>
        <v>43</v>
      </c>
      <c r="G81" s="239">
        <f t="shared" si="2"/>
        <v>0.331</v>
      </c>
      <c r="H81" s="209">
        <f t="shared" si="3"/>
        <v>0.037</v>
      </c>
    </row>
    <row r="82" spans="1:8" ht="15">
      <c r="A82" s="8">
        <v>4</v>
      </c>
      <c r="B82" s="505" t="s">
        <v>1038</v>
      </c>
      <c r="C82" s="8" t="s">
        <v>697</v>
      </c>
      <c r="D82" s="8">
        <v>8.5</v>
      </c>
      <c r="E82" s="8">
        <v>10700</v>
      </c>
      <c r="F82" s="506">
        <f>"мат"!E60</f>
        <v>2655</v>
      </c>
      <c r="G82" s="239">
        <f t="shared" si="2"/>
        <v>0.248</v>
      </c>
      <c r="H82" s="209">
        <f t="shared" si="3"/>
        <v>0.021</v>
      </c>
    </row>
    <row r="83" spans="1:8" ht="18">
      <c r="A83" s="8">
        <v>5</v>
      </c>
      <c r="B83" s="505" t="s">
        <v>1462</v>
      </c>
      <c r="C83" s="8" t="s">
        <v>1865</v>
      </c>
      <c r="D83" s="8">
        <v>7.5</v>
      </c>
      <c r="E83" s="8">
        <v>44111</v>
      </c>
      <c r="F83" s="517">
        <v>44.111</v>
      </c>
      <c r="G83" s="239">
        <f t="shared" si="2"/>
        <v>0.001</v>
      </c>
      <c r="H83" s="209">
        <f t="shared" si="3"/>
        <v>0</v>
      </c>
    </row>
    <row r="84" spans="1:8" ht="15">
      <c r="A84" s="8">
        <v>6</v>
      </c>
      <c r="B84" s="244" t="s">
        <v>1463</v>
      </c>
      <c r="C84" s="12" t="s">
        <v>697</v>
      </c>
      <c r="D84" s="12">
        <v>2.7</v>
      </c>
      <c r="E84" s="12">
        <v>2250</v>
      </c>
      <c r="F84" s="506">
        <v>2.25</v>
      </c>
      <c r="G84" s="243">
        <f t="shared" si="2"/>
        <v>0.001</v>
      </c>
      <c r="H84" s="243">
        <f t="shared" si="3"/>
        <v>0</v>
      </c>
    </row>
    <row r="85" spans="1:8" ht="15">
      <c r="A85" s="12"/>
      <c r="B85" s="244" t="s">
        <v>701</v>
      </c>
      <c r="C85" s="12"/>
      <c r="D85" s="12">
        <v>100</v>
      </c>
      <c r="E85" s="12"/>
      <c r="F85" s="508"/>
      <c r="G85" s="509"/>
      <c r="H85" s="243">
        <f>SUM(H79:H84)</f>
        <v>0.439</v>
      </c>
    </row>
    <row r="86" spans="1:8" ht="15">
      <c r="A86" s="784" t="s">
        <v>1638</v>
      </c>
      <c r="B86" s="784"/>
      <c r="C86" s="784"/>
      <c r="D86" s="784"/>
      <c r="E86" s="784"/>
      <c r="F86" s="784"/>
      <c r="G86" s="784"/>
      <c r="H86" s="784"/>
    </row>
    <row r="87" spans="1:8" ht="15">
      <c r="A87" s="707" t="s">
        <v>620</v>
      </c>
      <c r="B87" s="707"/>
      <c r="C87" s="707"/>
      <c r="D87" s="707"/>
      <c r="E87" s="707"/>
      <c r="F87" s="707"/>
      <c r="G87" s="707"/>
      <c r="H87" s="707"/>
    </row>
    <row r="88" spans="1:8" ht="15">
      <c r="A88" s="8">
        <v>1</v>
      </c>
      <c r="B88" s="505" t="s">
        <v>239</v>
      </c>
      <c r="C88" s="8" t="s">
        <v>820</v>
      </c>
      <c r="D88" s="8">
        <v>28.8</v>
      </c>
      <c r="E88" s="8">
        <v>10240</v>
      </c>
      <c r="F88" s="506">
        <f>"мат"!E63</f>
        <v>10000</v>
      </c>
      <c r="G88" s="239">
        <f>F88/E88</f>
        <v>0.977</v>
      </c>
      <c r="H88" s="209">
        <f>G88*D88/100</f>
        <v>0.281</v>
      </c>
    </row>
    <row r="89" spans="1:8" ht="15">
      <c r="A89" s="8">
        <v>2</v>
      </c>
      <c r="B89" s="505" t="s">
        <v>240</v>
      </c>
      <c r="C89" s="8" t="s">
        <v>1172</v>
      </c>
      <c r="D89" s="8">
        <v>42.4</v>
      </c>
      <c r="E89" s="8">
        <v>22.5</v>
      </c>
      <c r="F89" s="506">
        <f>"мат"!E20</f>
        <v>23.3</v>
      </c>
      <c r="G89" s="239">
        <f>F89/E89</f>
        <v>1.036</v>
      </c>
      <c r="H89" s="209">
        <f>G89*D89/100</f>
        <v>0.439</v>
      </c>
    </row>
    <row r="90" spans="1:8" ht="15">
      <c r="A90" s="8">
        <v>3</v>
      </c>
      <c r="B90" s="244" t="s">
        <v>1038</v>
      </c>
      <c r="C90" s="12" t="s">
        <v>697</v>
      </c>
      <c r="D90" s="12">
        <v>28.8</v>
      </c>
      <c r="E90" s="12">
        <v>10700</v>
      </c>
      <c r="F90" s="506">
        <f>"мат"!E60</f>
        <v>2655</v>
      </c>
      <c r="G90" s="243">
        <f>F90/E90</f>
        <v>0.248</v>
      </c>
      <c r="H90" s="243">
        <f>G90*D90/100</f>
        <v>0.071</v>
      </c>
    </row>
    <row r="91" spans="1:8" ht="15">
      <c r="A91" s="12"/>
      <c r="B91" s="244" t="s">
        <v>701</v>
      </c>
      <c r="C91" s="12"/>
      <c r="D91" s="12">
        <v>100</v>
      </c>
      <c r="E91" s="12"/>
      <c r="F91" s="508"/>
      <c r="G91" s="509"/>
      <c r="H91" s="243">
        <f>SUM(H88:H90)</f>
        <v>0.791</v>
      </c>
    </row>
    <row r="92" spans="1:8" ht="15">
      <c r="A92" s="784" t="s">
        <v>1644</v>
      </c>
      <c r="B92" s="784"/>
      <c r="C92" s="784"/>
      <c r="D92" s="784"/>
      <c r="E92" s="784"/>
      <c r="F92" s="784"/>
      <c r="G92" s="784"/>
      <c r="H92" s="784"/>
    </row>
    <row r="93" spans="1:8" ht="15">
      <c r="A93" s="707" t="s">
        <v>111</v>
      </c>
      <c r="B93" s="707"/>
      <c r="C93" s="707"/>
      <c r="D93" s="707"/>
      <c r="E93" s="707"/>
      <c r="F93" s="707"/>
      <c r="G93" s="707"/>
      <c r="H93" s="707"/>
    </row>
    <row r="94" spans="1:8" ht="15">
      <c r="A94" s="8">
        <v>1</v>
      </c>
      <c r="B94" s="210" t="s">
        <v>112</v>
      </c>
      <c r="C94" s="148" t="s">
        <v>724</v>
      </c>
      <c r="D94" s="171">
        <v>100</v>
      </c>
      <c r="E94" s="171">
        <v>24</v>
      </c>
      <c r="F94" s="518">
        <f>"мат"!E24</f>
        <v>23.34</v>
      </c>
      <c r="G94" s="237">
        <f>F94/E94</f>
        <v>0.973</v>
      </c>
      <c r="H94" s="238">
        <f>G94*D94/100</f>
        <v>0.973</v>
      </c>
    </row>
    <row r="95" spans="1:8" ht="15">
      <c r="A95" s="12"/>
      <c r="B95" s="244" t="s">
        <v>701</v>
      </c>
      <c r="C95" s="12"/>
      <c r="D95" s="12">
        <v>100</v>
      </c>
      <c r="E95" s="12"/>
      <c r="F95" s="513"/>
      <c r="G95" s="509"/>
      <c r="H95" s="243">
        <f>SUM(H94:H94)</f>
        <v>0.973</v>
      </c>
    </row>
    <row r="96" spans="1:8" ht="15">
      <c r="A96" s="733" t="s">
        <v>1653</v>
      </c>
      <c r="B96" s="733"/>
      <c r="C96" s="733"/>
      <c r="D96" s="733"/>
      <c r="E96" s="733"/>
      <c r="F96" s="733"/>
      <c r="G96" s="733"/>
      <c r="H96" s="733"/>
    </row>
    <row r="97" spans="1:8" ht="15">
      <c r="A97" s="733" t="s">
        <v>90</v>
      </c>
      <c r="B97" s="733"/>
      <c r="C97" s="733"/>
      <c r="D97" s="733"/>
      <c r="E97" s="733"/>
      <c r="F97" s="733"/>
      <c r="G97" s="733"/>
      <c r="H97" s="733"/>
    </row>
    <row r="98" spans="1:8" ht="18">
      <c r="A98" s="121">
        <v>1</v>
      </c>
      <c r="B98" s="514" t="s">
        <v>1014</v>
      </c>
      <c r="C98" s="123" t="s">
        <v>1865</v>
      </c>
      <c r="D98" s="121">
        <v>19</v>
      </c>
      <c r="E98" s="121">
        <v>6750</v>
      </c>
      <c r="F98" s="515">
        <f>"мат"!E44</f>
        <v>3400</v>
      </c>
      <c r="G98" s="367">
        <f aca="true" t="shared" si="4" ref="G98:G103">F98/E98</f>
        <v>0.504</v>
      </c>
      <c r="H98" s="368">
        <f aca="true" t="shared" si="5" ref="H98:H103">G98*D98/100</f>
        <v>0.096</v>
      </c>
    </row>
    <row r="99" spans="1:8" ht="15">
      <c r="A99" s="172">
        <v>2</v>
      </c>
      <c r="B99" s="112" t="s">
        <v>1016</v>
      </c>
      <c r="C99" s="9" t="s">
        <v>697</v>
      </c>
      <c r="D99" s="9">
        <v>29</v>
      </c>
      <c r="E99" s="9">
        <v>395</v>
      </c>
      <c r="F99" s="516">
        <f>"мат"!E41</f>
        <v>460.23</v>
      </c>
      <c r="G99" s="209">
        <f t="shared" si="4"/>
        <v>1.165</v>
      </c>
      <c r="H99" s="209">
        <f t="shared" si="5"/>
        <v>0.338</v>
      </c>
    </row>
    <row r="100" spans="1:8" ht="15">
      <c r="A100" s="8">
        <v>3</v>
      </c>
      <c r="B100" s="505" t="s">
        <v>112</v>
      </c>
      <c r="C100" s="8" t="s">
        <v>724</v>
      </c>
      <c r="D100" s="8">
        <v>22</v>
      </c>
      <c r="E100" s="8">
        <v>24</v>
      </c>
      <c r="F100" s="506">
        <f>"мат"!E24</f>
        <v>23.34</v>
      </c>
      <c r="G100" s="209">
        <f t="shared" si="4"/>
        <v>0.973</v>
      </c>
      <c r="H100" s="209">
        <f t="shared" si="5"/>
        <v>0.214</v>
      </c>
    </row>
    <row r="101" spans="1:8" ht="15">
      <c r="A101" s="9" t="s">
        <v>807</v>
      </c>
      <c r="B101" s="112" t="s">
        <v>1017</v>
      </c>
      <c r="C101" s="9" t="s">
        <v>697</v>
      </c>
      <c r="D101" s="9">
        <v>12</v>
      </c>
      <c r="E101" s="9">
        <v>1570</v>
      </c>
      <c r="F101" s="516">
        <f>"мат"!E28</f>
        <v>1728.2</v>
      </c>
      <c r="G101" s="209">
        <f t="shared" si="4"/>
        <v>1.101</v>
      </c>
      <c r="H101" s="209">
        <f t="shared" si="5"/>
        <v>0.132</v>
      </c>
    </row>
    <row r="102" spans="1:8" ht="15">
      <c r="A102" s="8">
        <v>5</v>
      </c>
      <c r="B102" s="505" t="s">
        <v>1018</v>
      </c>
      <c r="C102" s="8" t="s">
        <v>1015</v>
      </c>
      <c r="D102" s="8">
        <v>9</v>
      </c>
      <c r="E102" s="8">
        <v>531</v>
      </c>
      <c r="F102" s="506">
        <f>"мат"!E73</f>
        <v>560</v>
      </c>
      <c r="G102" s="209">
        <f t="shared" si="4"/>
        <v>1.055</v>
      </c>
      <c r="H102" s="209">
        <f t="shared" si="5"/>
        <v>0.095</v>
      </c>
    </row>
    <row r="103" spans="1:8" ht="15">
      <c r="A103" s="8">
        <v>6</v>
      </c>
      <c r="B103" s="244" t="s">
        <v>1019</v>
      </c>
      <c r="C103" s="12" t="s">
        <v>697</v>
      </c>
      <c r="D103" s="12">
        <v>9</v>
      </c>
      <c r="E103" s="12">
        <v>17000</v>
      </c>
      <c r="F103" s="506">
        <f>"мат"!E22</f>
        <v>39825</v>
      </c>
      <c r="G103" s="243">
        <f t="shared" si="4"/>
        <v>2.343</v>
      </c>
      <c r="H103" s="243">
        <f t="shared" si="5"/>
        <v>0.211</v>
      </c>
    </row>
    <row r="104" spans="1:8" ht="15">
      <c r="A104" s="12"/>
      <c r="B104" s="244" t="s">
        <v>701</v>
      </c>
      <c r="C104" s="12"/>
      <c r="D104" s="12">
        <f>SUM(D98:D103)</f>
        <v>100</v>
      </c>
      <c r="E104" s="12"/>
      <c r="F104" s="508"/>
      <c r="G104" s="509"/>
      <c r="H104" s="243">
        <f>SUM(H98:H103)</f>
        <v>1.086</v>
      </c>
    </row>
    <row r="105" spans="1:8" ht="15">
      <c r="A105" s="707" t="s">
        <v>91</v>
      </c>
      <c r="B105" s="707"/>
      <c r="C105" s="707"/>
      <c r="D105" s="707"/>
      <c r="E105" s="707"/>
      <c r="F105" s="707"/>
      <c r="G105" s="707"/>
      <c r="H105" s="707"/>
    </row>
    <row r="106" spans="1:8" ht="15">
      <c r="A106" s="8">
        <v>1</v>
      </c>
      <c r="B106" s="210" t="s">
        <v>1025</v>
      </c>
      <c r="C106" s="148" t="s">
        <v>1026</v>
      </c>
      <c r="D106" s="171">
        <v>100</v>
      </c>
      <c r="E106" s="171">
        <v>800</v>
      </c>
      <c r="F106" s="518">
        <f>"мат"!E14</f>
        <v>216.45</v>
      </c>
      <c r="G106" s="237">
        <f>F106/E106</f>
        <v>0.271</v>
      </c>
      <c r="H106" s="238">
        <f>G106*D106/100</f>
        <v>0.271</v>
      </c>
    </row>
    <row r="107" spans="1:8" ht="15">
      <c r="A107" s="12"/>
      <c r="B107" s="244" t="s">
        <v>701</v>
      </c>
      <c r="C107" s="12"/>
      <c r="D107" s="12">
        <v>100</v>
      </c>
      <c r="E107" s="12"/>
      <c r="F107" s="513"/>
      <c r="G107" s="509"/>
      <c r="H107" s="243">
        <f>SUM(H106:H106)</f>
        <v>0.271</v>
      </c>
    </row>
    <row r="108" spans="1:8" ht="15">
      <c r="A108" s="733" t="s">
        <v>200</v>
      </c>
      <c r="B108" s="733"/>
      <c r="C108" s="733"/>
      <c r="D108" s="733"/>
      <c r="E108" s="733"/>
      <c r="F108" s="733"/>
      <c r="G108" s="733"/>
      <c r="H108" s="733"/>
    </row>
    <row r="109" spans="1:8" ht="18">
      <c r="A109" s="121">
        <v>1</v>
      </c>
      <c r="B109" s="514" t="s">
        <v>1014</v>
      </c>
      <c r="C109" s="123" t="s">
        <v>1865</v>
      </c>
      <c r="D109" s="121">
        <v>6</v>
      </c>
      <c r="E109" s="121">
        <v>6750</v>
      </c>
      <c r="F109" s="515">
        <f>"мат"!E44</f>
        <v>3400</v>
      </c>
      <c r="G109" s="367">
        <f aca="true" t="shared" si="6" ref="G109:G114">F109/E109</f>
        <v>0.504</v>
      </c>
      <c r="H109" s="368">
        <f aca="true" t="shared" si="7" ref="H109:H114">G109*D109/100</f>
        <v>0.03</v>
      </c>
    </row>
    <row r="110" spans="1:8" ht="15">
      <c r="A110" s="172">
        <v>2</v>
      </c>
      <c r="B110" s="112" t="s">
        <v>1025</v>
      </c>
      <c r="C110" s="9" t="s">
        <v>1026</v>
      </c>
      <c r="D110" s="9">
        <v>68</v>
      </c>
      <c r="E110" s="9">
        <v>800</v>
      </c>
      <c r="F110" s="516">
        <f>"мат"!E14</f>
        <v>216.45</v>
      </c>
      <c r="G110" s="209">
        <f t="shared" si="6"/>
        <v>0.271</v>
      </c>
      <c r="H110" s="209">
        <f t="shared" si="7"/>
        <v>0.184</v>
      </c>
    </row>
    <row r="111" spans="1:8" ht="15">
      <c r="A111" s="8">
        <v>3</v>
      </c>
      <c r="B111" s="505" t="s">
        <v>112</v>
      </c>
      <c r="C111" s="8" t="s">
        <v>724</v>
      </c>
      <c r="D111" s="8">
        <v>11</v>
      </c>
      <c r="E111" s="8">
        <v>24</v>
      </c>
      <c r="F111" s="506">
        <f>"мат"!E24</f>
        <v>23.34</v>
      </c>
      <c r="G111" s="209">
        <f t="shared" si="6"/>
        <v>0.973</v>
      </c>
      <c r="H111" s="209">
        <f t="shared" si="7"/>
        <v>0.107</v>
      </c>
    </row>
    <row r="112" spans="1:8" ht="15">
      <c r="A112" s="9" t="s">
        <v>807</v>
      </c>
      <c r="B112" s="112" t="s">
        <v>1017</v>
      </c>
      <c r="C112" s="9" t="s">
        <v>697</v>
      </c>
      <c r="D112" s="9">
        <v>4</v>
      </c>
      <c r="E112" s="9">
        <v>1570</v>
      </c>
      <c r="F112" s="516">
        <f>"мат"!E28</f>
        <v>1728.2</v>
      </c>
      <c r="G112" s="209">
        <f t="shared" si="6"/>
        <v>1.101</v>
      </c>
      <c r="H112" s="209">
        <f t="shared" si="7"/>
        <v>0.044</v>
      </c>
    </row>
    <row r="113" spans="1:8" ht="15">
      <c r="A113" s="8">
        <v>5</v>
      </c>
      <c r="B113" s="505" t="s">
        <v>1018</v>
      </c>
      <c r="C113" s="8" t="s">
        <v>1015</v>
      </c>
      <c r="D113" s="8">
        <v>5</v>
      </c>
      <c r="E113" s="8">
        <v>605</v>
      </c>
      <c r="F113" s="506">
        <f>"мат"!E73</f>
        <v>560</v>
      </c>
      <c r="G113" s="209">
        <f t="shared" si="6"/>
        <v>0.926</v>
      </c>
      <c r="H113" s="209">
        <f t="shared" si="7"/>
        <v>0.046</v>
      </c>
    </row>
    <row r="114" spans="1:8" ht="15">
      <c r="A114" s="8">
        <v>6</v>
      </c>
      <c r="B114" s="244" t="s">
        <v>1019</v>
      </c>
      <c r="C114" s="12" t="s">
        <v>697</v>
      </c>
      <c r="D114" s="12">
        <v>6</v>
      </c>
      <c r="E114" s="12">
        <v>17000</v>
      </c>
      <c r="F114" s="506">
        <f>"мат"!E22</f>
        <v>39825</v>
      </c>
      <c r="G114" s="243">
        <f t="shared" si="6"/>
        <v>2.343</v>
      </c>
      <c r="H114" s="243">
        <f t="shared" si="7"/>
        <v>0.141</v>
      </c>
    </row>
    <row r="115" spans="1:8" ht="15">
      <c r="A115" s="12"/>
      <c r="B115" s="244" t="s">
        <v>701</v>
      </c>
      <c r="C115" s="12"/>
      <c r="D115" s="12">
        <f>SUM(D109:D114)</f>
        <v>100</v>
      </c>
      <c r="E115" s="12"/>
      <c r="F115" s="508"/>
      <c r="G115" s="509"/>
      <c r="H115" s="243">
        <f>SUM(H109:H114)</f>
        <v>0.552</v>
      </c>
    </row>
    <row r="116" spans="1:8" ht="15">
      <c r="A116" s="733" t="s">
        <v>1022</v>
      </c>
      <c r="B116" s="733"/>
      <c r="C116" s="733"/>
      <c r="D116" s="733"/>
      <c r="E116" s="733"/>
      <c r="F116" s="733"/>
      <c r="G116" s="733"/>
      <c r="H116" s="733"/>
    </row>
    <row r="117" spans="1:8" ht="18">
      <c r="A117" s="121">
        <v>1</v>
      </c>
      <c r="B117" s="514" t="s">
        <v>1014</v>
      </c>
      <c r="C117" s="123" t="s">
        <v>1865</v>
      </c>
      <c r="D117" s="121">
        <v>14</v>
      </c>
      <c r="E117" s="121">
        <v>6750</v>
      </c>
      <c r="F117" s="515">
        <f>"мат"!E44</f>
        <v>3400</v>
      </c>
      <c r="G117" s="367">
        <f aca="true" t="shared" si="8" ref="G117:G122">F117/E117</f>
        <v>0.504</v>
      </c>
      <c r="H117" s="368">
        <f aca="true" t="shared" si="9" ref="H117:H122">G117*D117/100</f>
        <v>0.071</v>
      </c>
    </row>
    <row r="118" spans="1:8" ht="15">
      <c r="A118" s="172">
        <v>2</v>
      </c>
      <c r="B118" s="112" t="s">
        <v>1016</v>
      </c>
      <c r="C118" s="9" t="s">
        <v>697</v>
      </c>
      <c r="D118" s="9">
        <v>21</v>
      </c>
      <c r="E118" s="9">
        <v>395</v>
      </c>
      <c r="F118" s="516">
        <f>"мат"!E41</f>
        <v>460.23</v>
      </c>
      <c r="G118" s="209">
        <f t="shared" si="8"/>
        <v>1.165</v>
      </c>
      <c r="H118" s="209">
        <f t="shared" si="9"/>
        <v>0.245</v>
      </c>
    </row>
    <row r="119" spans="1:8" ht="15">
      <c r="A119" s="8">
        <v>3</v>
      </c>
      <c r="B119" s="505" t="s">
        <v>112</v>
      </c>
      <c r="C119" s="8" t="s">
        <v>724</v>
      </c>
      <c r="D119" s="8">
        <v>34</v>
      </c>
      <c r="E119" s="8">
        <v>24</v>
      </c>
      <c r="F119" s="506">
        <f>"мат"!E24</f>
        <v>23.34</v>
      </c>
      <c r="G119" s="209">
        <f t="shared" si="8"/>
        <v>0.973</v>
      </c>
      <c r="H119" s="209">
        <f t="shared" si="9"/>
        <v>0.331</v>
      </c>
    </row>
    <row r="120" spans="1:8" ht="15">
      <c r="A120" s="9" t="s">
        <v>807</v>
      </c>
      <c r="B120" s="112" t="s">
        <v>1017</v>
      </c>
      <c r="C120" s="9" t="s">
        <v>697</v>
      </c>
      <c r="D120" s="9">
        <v>12</v>
      </c>
      <c r="E120" s="9">
        <v>1570</v>
      </c>
      <c r="F120" s="516">
        <f>"мат"!E28</f>
        <v>1728.2</v>
      </c>
      <c r="G120" s="209">
        <f t="shared" si="8"/>
        <v>1.101</v>
      </c>
      <c r="H120" s="209">
        <f t="shared" si="9"/>
        <v>0.132</v>
      </c>
    </row>
    <row r="121" spans="1:8" ht="15">
      <c r="A121" s="8">
        <v>5</v>
      </c>
      <c r="B121" s="505" t="s">
        <v>1018</v>
      </c>
      <c r="C121" s="8" t="s">
        <v>1015</v>
      </c>
      <c r="D121" s="8">
        <v>7</v>
      </c>
      <c r="E121" s="8">
        <v>531</v>
      </c>
      <c r="F121" s="506">
        <f>"мат"!E73</f>
        <v>560</v>
      </c>
      <c r="G121" s="209">
        <f t="shared" si="8"/>
        <v>1.055</v>
      </c>
      <c r="H121" s="209">
        <f t="shared" si="9"/>
        <v>0.074</v>
      </c>
    </row>
    <row r="122" spans="1:8" ht="15">
      <c r="A122" s="8">
        <v>6</v>
      </c>
      <c r="B122" s="244" t="s">
        <v>1019</v>
      </c>
      <c r="C122" s="12" t="s">
        <v>697</v>
      </c>
      <c r="D122" s="12">
        <v>12</v>
      </c>
      <c r="E122" s="12">
        <v>17000</v>
      </c>
      <c r="F122" s="506">
        <f>"мат"!E22</f>
        <v>39825</v>
      </c>
      <c r="G122" s="243">
        <f t="shared" si="8"/>
        <v>2.343</v>
      </c>
      <c r="H122" s="243">
        <f t="shared" si="9"/>
        <v>0.281</v>
      </c>
    </row>
    <row r="123" spans="1:8" ht="15">
      <c r="A123" s="12"/>
      <c r="B123" s="244" t="s">
        <v>701</v>
      </c>
      <c r="C123" s="12"/>
      <c r="D123" s="12">
        <f>SUM(D117:D122)</f>
        <v>100</v>
      </c>
      <c r="E123" s="12"/>
      <c r="F123" s="508"/>
      <c r="G123" s="509"/>
      <c r="H123" s="243">
        <f>SUM(H117:H122)</f>
        <v>1.134</v>
      </c>
    </row>
    <row r="124" spans="1:8" ht="15">
      <c r="A124" s="733" t="s">
        <v>1024</v>
      </c>
      <c r="B124" s="733"/>
      <c r="C124" s="733"/>
      <c r="D124" s="733"/>
      <c r="E124" s="733"/>
      <c r="F124" s="733"/>
      <c r="G124" s="733"/>
      <c r="H124" s="733"/>
    </row>
    <row r="125" spans="1:8" ht="18">
      <c r="A125" s="121">
        <v>1</v>
      </c>
      <c r="B125" s="514" t="s">
        <v>1014</v>
      </c>
      <c r="C125" s="123" t="s">
        <v>1865</v>
      </c>
      <c r="D125" s="121">
        <v>5</v>
      </c>
      <c r="E125" s="121">
        <v>6750</v>
      </c>
      <c r="F125" s="515">
        <f>"мат"!E44</f>
        <v>3400</v>
      </c>
      <c r="G125" s="367">
        <f aca="true" t="shared" si="10" ref="G125:G130">F125/E125</f>
        <v>0.504</v>
      </c>
      <c r="H125" s="368">
        <f aca="true" t="shared" si="11" ref="H125:H130">G125*D125/100</f>
        <v>0.025</v>
      </c>
    </row>
    <row r="126" spans="1:8" ht="15">
      <c r="A126" s="172">
        <v>2</v>
      </c>
      <c r="B126" s="112" t="s">
        <v>1025</v>
      </c>
      <c r="C126" s="9" t="s">
        <v>1026</v>
      </c>
      <c r="D126" s="9">
        <v>61</v>
      </c>
      <c r="E126" s="9">
        <v>800</v>
      </c>
      <c r="F126" s="516">
        <f>"мат"!E14</f>
        <v>216.45</v>
      </c>
      <c r="G126" s="209">
        <f t="shared" si="10"/>
        <v>0.271</v>
      </c>
      <c r="H126" s="209">
        <f t="shared" si="11"/>
        <v>0.165</v>
      </c>
    </row>
    <row r="127" spans="1:8" ht="15">
      <c r="A127" s="8">
        <v>3</v>
      </c>
      <c r="B127" s="505" t="s">
        <v>112</v>
      </c>
      <c r="C127" s="8" t="s">
        <v>724</v>
      </c>
      <c r="D127" s="8">
        <v>20</v>
      </c>
      <c r="E127" s="8">
        <v>24</v>
      </c>
      <c r="F127" s="506">
        <f>"мат"!C24</f>
        <v>23.34</v>
      </c>
      <c r="G127" s="209">
        <f t="shared" si="10"/>
        <v>0.973</v>
      </c>
      <c r="H127" s="209">
        <f t="shared" si="11"/>
        <v>0.195</v>
      </c>
    </row>
    <row r="128" spans="1:8" ht="15">
      <c r="A128" s="9" t="s">
        <v>807</v>
      </c>
      <c r="B128" s="112" t="s">
        <v>1017</v>
      </c>
      <c r="C128" s="9" t="s">
        <v>697</v>
      </c>
      <c r="D128" s="9">
        <v>5</v>
      </c>
      <c r="E128" s="9">
        <v>1570</v>
      </c>
      <c r="F128" s="516">
        <f>"мат"!C26</f>
        <v>2033</v>
      </c>
      <c r="G128" s="209">
        <f t="shared" si="10"/>
        <v>1.295</v>
      </c>
      <c r="H128" s="209">
        <f t="shared" si="11"/>
        <v>0.065</v>
      </c>
    </row>
    <row r="129" spans="1:8" ht="15">
      <c r="A129" s="8">
        <v>5</v>
      </c>
      <c r="B129" s="505" t="s">
        <v>1018</v>
      </c>
      <c r="C129" s="8" t="s">
        <v>1015</v>
      </c>
      <c r="D129" s="8">
        <v>4</v>
      </c>
      <c r="E129" s="8">
        <v>605</v>
      </c>
      <c r="F129" s="506">
        <f>"мат"!C73</f>
        <v>560</v>
      </c>
      <c r="G129" s="209">
        <f t="shared" si="10"/>
        <v>0.926</v>
      </c>
      <c r="H129" s="209">
        <f t="shared" si="11"/>
        <v>0.037</v>
      </c>
    </row>
    <row r="130" spans="1:8" ht="15">
      <c r="A130" s="8">
        <v>6</v>
      </c>
      <c r="B130" s="244" t="s">
        <v>1019</v>
      </c>
      <c r="C130" s="12" t="s">
        <v>697</v>
      </c>
      <c r="D130" s="12">
        <v>5</v>
      </c>
      <c r="E130" s="12">
        <v>17000</v>
      </c>
      <c r="F130" s="506">
        <f>"мат"!C22</f>
        <v>39825</v>
      </c>
      <c r="G130" s="243">
        <f t="shared" si="10"/>
        <v>2.343</v>
      </c>
      <c r="H130" s="243">
        <f t="shared" si="11"/>
        <v>0.117</v>
      </c>
    </row>
    <row r="131" spans="1:8" ht="15">
      <c r="A131" s="12"/>
      <c r="B131" s="244" t="s">
        <v>701</v>
      </c>
      <c r="C131" s="12"/>
      <c r="D131" s="12">
        <f>SUM(D125:D130)</f>
        <v>100</v>
      </c>
      <c r="E131" s="12"/>
      <c r="F131" s="508"/>
      <c r="G131" s="509"/>
      <c r="H131" s="243">
        <f>SUM(H125:H130)</f>
        <v>0.604</v>
      </c>
    </row>
    <row r="132" spans="1:8" ht="15">
      <c r="A132" s="784" t="s">
        <v>1654</v>
      </c>
      <c r="B132" s="784"/>
      <c r="C132" s="784"/>
      <c r="D132" s="784"/>
      <c r="E132" s="784"/>
      <c r="F132" s="784"/>
      <c r="G132" s="784"/>
      <c r="H132" s="784"/>
    </row>
    <row r="133" spans="1:8" ht="15">
      <c r="A133" s="707" t="s">
        <v>209</v>
      </c>
      <c r="B133" s="707"/>
      <c r="C133" s="707"/>
      <c r="D133" s="707"/>
      <c r="E133" s="707"/>
      <c r="F133" s="707"/>
      <c r="G133" s="707"/>
      <c r="H133" s="707"/>
    </row>
    <row r="134" spans="1:8" ht="15">
      <c r="A134" s="8">
        <v>1</v>
      </c>
      <c r="B134" s="210" t="s">
        <v>112</v>
      </c>
      <c r="C134" s="148" t="s">
        <v>724</v>
      </c>
      <c r="D134" s="171">
        <v>100</v>
      </c>
      <c r="E134" s="171">
        <v>24</v>
      </c>
      <c r="F134" s="518">
        <f>"мат"!E24</f>
        <v>23.34</v>
      </c>
      <c r="G134" s="237">
        <f>F134/E134</f>
        <v>0.973</v>
      </c>
      <c r="H134" s="238">
        <f>G134*D134/100</f>
        <v>0.973</v>
      </c>
    </row>
    <row r="135" spans="1:8" ht="15">
      <c r="A135" s="12"/>
      <c r="B135" s="244" t="s">
        <v>701</v>
      </c>
      <c r="C135" s="12"/>
      <c r="D135" s="12">
        <v>100</v>
      </c>
      <c r="E135" s="12"/>
      <c r="F135" s="513"/>
      <c r="G135" s="509"/>
      <c r="H135" s="243">
        <f>SUM(H134:H134)</f>
        <v>0.973</v>
      </c>
    </row>
    <row r="136" spans="1:8" ht="15">
      <c r="A136" s="704" t="s">
        <v>1655</v>
      </c>
      <c r="B136" s="704"/>
      <c r="C136" s="704"/>
      <c r="D136" s="704"/>
      <c r="E136" s="704"/>
      <c r="F136" s="704"/>
      <c r="G136" s="704"/>
      <c r="H136" s="704"/>
    </row>
    <row r="137" spans="1:8" ht="15">
      <c r="A137" s="707" t="s">
        <v>51</v>
      </c>
      <c r="B137" s="707"/>
      <c r="C137" s="707"/>
      <c r="D137" s="707"/>
      <c r="E137" s="707"/>
      <c r="F137" s="707"/>
      <c r="G137" s="707"/>
      <c r="H137" s="707"/>
    </row>
    <row r="138" spans="1:8" ht="18">
      <c r="A138" s="8">
        <v>5</v>
      </c>
      <c r="B138" s="505" t="s">
        <v>52</v>
      </c>
      <c r="C138" s="8" t="s">
        <v>1865</v>
      </c>
      <c r="D138" s="8">
        <v>55</v>
      </c>
      <c r="E138" s="8">
        <v>6000</v>
      </c>
      <c r="F138" s="506">
        <f>"мат"!E25</f>
        <v>980</v>
      </c>
      <c r="G138" s="209">
        <f>F138/E138</f>
        <v>0.163</v>
      </c>
      <c r="H138" s="209">
        <f>G138*D138/100</f>
        <v>0.09</v>
      </c>
    </row>
    <row r="139" spans="1:8" ht="15">
      <c r="A139" s="8">
        <v>6</v>
      </c>
      <c r="B139" s="244" t="s">
        <v>53</v>
      </c>
      <c r="C139" s="12" t="s">
        <v>54</v>
      </c>
      <c r="D139" s="12">
        <v>45</v>
      </c>
      <c r="E139" s="12">
        <v>7500</v>
      </c>
      <c r="F139" s="506">
        <f>"мат"!E76</f>
        <v>1820.47</v>
      </c>
      <c r="G139" s="243">
        <f>F139/E139</f>
        <v>0.243</v>
      </c>
      <c r="H139" s="243">
        <f>G139*D139/100</f>
        <v>0.109</v>
      </c>
    </row>
    <row r="140" spans="1:8" ht="15">
      <c r="A140" s="12"/>
      <c r="B140" s="244" t="s">
        <v>701</v>
      </c>
      <c r="C140" s="12"/>
      <c r="D140" s="12">
        <f>SUM(D134:D139)</f>
        <v>300</v>
      </c>
      <c r="E140" s="12"/>
      <c r="F140" s="508"/>
      <c r="G140" s="509"/>
      <c r="H140" s="243">
        <f>SUM(H134:H139)</f>
        <v>2.145</v>
      </c>
    </row>
    <row r="141" spans="1:8" ht="15">
      <c r="A141" s="733" t="s">
        <v>1674</v>
      </c>
      <c r="B141" s="733"/>
      <c r="C141" s="733"/>
      <c r="D141" s="733"/>
      <c r="E141" s="733"/>
      <c r="F141" s="733"/>
      <c r="G141" s="733"/>
      <c r="H141" s="733"/>
    </row>
    <row r="142" spans="1:8" ht="15">
      <c r="A142" s="733" t="s">
        <v>58</v>
      </c>
      <c r="B142" s="733"/>
      <c r="C142" s="733"/>
      <c r="D142" s="733"/>
      <c r="E142" s="733"/>
      <c r="F142" s="733"/>
      <c r="G142" s="733"/>
      <c r="H142" s="733"/>
    </row>
    <row r="143" spans="1:8" ht="15">
      <c r="A143" s="121">
        <v>1</v>
      </c>
      <c r="B143" s="514" t="s">
        <v>821</v>
      </c>
      <c r="C143" s="123" t="s">
        <v>697</v>
      </c>
      <c r="D143" s="121">
        <v>31</v>
      </c>
      <c r="E143" s="121">
        <v>70</v>
      </c>
      <c r="F143" s="515">
        <f>"мат"!E47</f>
        <v>13.26</v>
      </c>
      <c r="G143" s="367">
        <f>F143/E143</f>
        <v>0.189</v>
      </c>
      <c r="H143" s="368">
        <f>G143*D143/100</f>
        <v>0.059</v>
      </c>
    </row>
    <row r="144" spans="1:8" ht="15">
      <c r="A144" s="172">
        <v>2</v>
      </c>
      <c r="B144" s="112" t="s">
        <v>822</v>
      </c>
      <c r="C144" s="9" t="s">
        <v>699</v>
      </c>
      <c r="D144" s="9">
        <v>58</v>
      </c>
      <c r="E144" s="9">
        <v>330</v>
      </c>
      <c r="F144" s="516">
        <f>"мат"!E51</f>
        <v>92</v>
      </c>
      <c r="G144" s="209">
        <f>F144/E144</f>
        <v>0.279</v>
      </c>
      <c r="H144" s="209">
        <f>G144*D144/100</f>
        <v>0.162</v>
      </c>
    </row>
    <row r="145" spans="1:8" ht="15">
      <c r="A145" s="8">
        <v>3</v>
      </c>
      <c r="B145" s="505" t="s">
        <v>823</v>
      </c>
      <c r="C145" s="8" t="s">
        <v>699</v>
      </c>
      <c r="D145" s="8">
        <v>3</v>
      </c>
      <c r="E145" s="8">
        <v>1200</v>
      </c>
      <c r="F145" s="506">
        <f>"мат"!E43</f>
        <v>791</v>
      </c>
      <c r="G145" s="209">
        <f>F145/E145</f>
        <v>0.659</v>
      </c>
      <c r="H145" s="209">
        <f>G145*D145/100</f>
        <v>0.02</v>
      </c>
    </row>
    <row r="146" spans="1:8" ht="15">
      <c r="A146" s="9" t="s">
        <v>807</v>
      </c>
      <c r="B146" s="112" t="s">
        <v>824</v>
      </c>
      <c r="C146" s="9" t="s">
        <v>697</v>
      </c>
      <c r="D146" s="9">
        <v>4</v>
      </c>
      <c r="E146" s="9">
        <v>89</v>
      </c>
      <c r="F146" s="516">
        <f>"мат"!E48</f>
        <v>1850</v>
      </c>
      <c r="G146" s="209">
        <f>F146/E146</f>
        <v>20.787</v>
      </c>
      <c r="H146" s="209">
        <f>G146*D146/100</f>
        <v>0.831</v>
      </c>
    </row>
    <row r="147" spans="1:8" ht="15">
      <c r="A147" s="8" t="s">
        <v>808</v>
      </c>
      <c r="B147" s="244" t="s">
        <v>825</v>
      </c>
      <c r="C147" s="12" t="s">
        <v>697</v>
      </c>
      <c r="D147" s="12">
        <v>4</v>
      </c>
      <c r="E147" s="12">
        <v>2200</v>
      </c>
      <c r="F147" s="506">
        <f>"мат"!E18</f>
        <v>2601.27</v>
      </c>
      <c r="G147" s="243">
        <f>F147/E147</f>
        <v>1.182</v>
      </c>
      <c r="H147" s="243">
        <f>G147*D147/100</f>
        <v>0.047</v>
      </c>
    </row>
    <row r="148" spans="1:8" ht="15">
      <c r="A148" s="12"/>
      <c r="B148" s="244" t="s">
        <v>701</v>
      </c>
      <c r="C148" s="12"/>
      <c r="D148" s="12">
        <f>SUM(D143:D147)</f>
        <v>100</v>
      </c>
      <c r="E148" s="12"/>
      <c r="F148" s="508"/>
      <c r="G148" s="509"/>
      <c r="H148" s="243">
        <f>SUM(H143:H147)</f>
        <v>1.119</v>
      </c>
    </row>
    <row r="149" spans="1:8" ht="15">
      <c r="A149" s="733" t="s">
        <v>1675</v>
      </c>
      <c r="B149" s="733"/>
      <c r="C149" s="733"/>
      <c r="D149" s="733"/>
      <c r="E149" s="733"/>
      <c r="F149" s="733"/>
      <c r="G149" s="733"/>
      <c r="H149" s="733"/>
    </row>
    <row r="150" spans="1:8" ht="15">
      <c r="A150" s="733" t="s">
        <v>6</v>
      </c>
      <c r="B150" s="733"/>
      <c r="C150" s="733"/>
      <c r="D150" s="733"/>
      <c r="E150" s="733"/>
      <c r="F150" s="733"/>
      <c r="G150" s="733"/>
      <c r="H150" s="733"/>
    </row>
    <row r="151" spans="1:8" ht="15">
      <c r="A151" s="121">
        <v>1</v>
      </c>
      <c r="B151" s="514" t="s">
        <v>821</v>
      </c>
      <c r="C151" s="123" t="s">
        <v>697</v>
      </c>
      <c r="D151" s="121">
        <v>24</v>
      </c>
      <c r="E151" s="121">
        <v>70</v>
      </c>
      <c r="F151" s="515">
        <f>"мат"!E47</f>
        <v>13.26</v>
      </c>
      <c r="G151" s="367">
        <f>F151/E151</f>
        <v>0.189</v>
      </c>
      <c r="H151" s="368">
        <f>G151*D151/100</f>
        <v>0.045</v>
      </c>
    </row>
    <row r="152" spans="1:8" ht="15">
      <c r="A152" s="172">
        <v>2</v>
      </c>
      <c r="B152" s="112" t="s">
        <v>822</v>
      </c>
      <c r="C152" s="9" t="s">
        <v>699</v>
      </c>
      <c r="D152" s="9">
        <v>47</v>
      </c>
      <c r="E152" s="9">
        <v>330</v>
      </c>
      <c r="F152" s="516">
        <f>"мат"!E51</f>
        <v>92</v>
      </c>
      <c r="G152" s="209">
        <f>F152/E152</f>
        <v>0.279</v>
      </c>
      <c r="H152" s="209">
        <f>G152*D152/100</f>
        <v>0.131</v>
      </c>
    </row>
    <row r="153" spans="1:8" ht="15">
      <c r="A153" s="8">
        <v>3</v>
      </c>
      <c r="B153" s="505" t="s">
        <v>295</v>
      </c>
      <c r="C153" s="8" t="s">
        <v>699</v>
      </c>
      <c r="D153" s="8">
        <v>24</v>
      </c>
      <c r="E153" s="8">
        <v>1200</v>
      </c>
      <c r="F153" s="506">
        <f>"мат"!E75</f>
        <v>239.55</v>
      </c>
      <c r="G153" s="209">
        <f>F153/E153</f>
        <v>0.2</v>
      </c>
      <c r="H153" s="209">
        <f>G153*D153/100</f>
        <v>0.048</v>
      </c>
    </row>
    <row r="154" spans="1:8" ht="15">
      <c r="A154" s="9" t="s">
        <v>807</v>
      </c>
      <c r="B154" s="113" t="s">
        <v>7</v>
      </c>
      <c r="C154" s="11" t="s">
        <v>697</v>
      </c>
      <c r="D154" s="11">
        <v>5</v>
      </c>
      <c r="E154" s="11">
        <v>89</v>
      </c>
      <c r="F154" s="513">
        <f>"мат"!E43</f>
        <v>791</v>
      </c>
      <c r="G154" s="243">
        <f>F154/E154</f>
        <v>8.888</v>
      </c>
      <c r="H154" s="243">
        <f>G154*D154/100</f>
        <v>0.444</v>
      </c>
    </row>
    <row r="155" spans="1:8" ht="15">
      <c r="A155" s="12"/>
      <c r="B155" s="244" t="s">
        <v>701</v>
      </c>
      <c r="C155" s="12"/>
      <c r="D155" s="12">
        <f>SUM(D151:D154)</f>
        <v>100</v>
      </c>
      <c r="E155" s="12"/>
      <c r="F155" s="513"/>
      <c r="G155" s="509"/>
      <c r="H155" s="243">
        <f>SUM(H151:H154)</f>
        <v>0.668</v>
      </c>
    </row>
    <row r="156" spans="1:8" ht="15">
      <c r="A156" s="733" t="s">
        <v>1676</v>
      </c>
      <c r="B156" s="733"/>
      <c r="C156" s="733"/>
      <c r="D156" s="733"/>
      <c r="E156" s="733"/>
      <c r="F156" s="733"/>
      <c r="G156" s="733"/>
      <c r="H156" s="733"/>
    </row>
    <row r="157" spans="1:8" ht="15">
      <c r="A157" s="733" t="s">
        <v>252</v>
      </c>
      <c r="B157" s="733"/>
      <c r="C157" s="733"/>
      <c r="D157" s="733"/>
      <c r="E157" s="733"/>
      <c r="F157" s="733"/>
      <c r="G157" s="733"/>
      <c r="H157" s="733"/>
    </row>
    <row r="158" spans="1:8" ht="15">
      <c r="A158" s="121">
        <v>1</v>
      </c>
      <c r="B158" s="514" t="s">
        <v>821</v>
      </c>
      <c r="C158" s="123" t="s">
        <v>697</v>
      </c>
      <c r="D158" s="121">
        <v>32</v>
      </c>
      <c r="E158" s="121">
        <v>70</v>
      </c>
      <c r="F158" s="515">
        <f>"мат"!E47</f>
        <v>13.26</v>
      </c>
      <c r="G158" s="367">
        <f>F158/E158</f>
        <v>0.189</v>
      </c>
      <c r="H158" s="368">
        <f>G158*D158/100</f>
        <v>0.06</v>
      </c>
    </row>
    <row r="159" spans="1:8" ht="15">
      <c r="A159" s="172">
        <v>2</v>
      </c>
      <c r="B159" s="112" t="s">
        <v>253</v>
      </c>
      <c r="C159" s="9" t="s">
        <v>699</v>
      </c>
      <c r="D159" s="9">
        <v>36</v>
      </c>
      <c r="E159" s="9">
        <v>330</v>
      </c>
      <c r="F159" s="516">
        <f>"мат"!E50</f>
        <v>7</v>
      </c>
      <c r="G159" s="209">
        <f>F159/E159</f>
        <v>0.021</v>
      </c>
      <c r="H159" s="209">
        <f>G159*D159/100</f>
        <v>0.008</v>
      </c>
    </row>
    <row r="160" spans="1:8" ht="15">
      <c r="A160" s="8">
        <v>3</v>
      </c>
      <c r="B160" s="505" t="s">
        <v>295</v>
      </c>
      <c r="C160" s="8" t="s">
        <v>699</v>
      </c>
      <c r="D160" s="8">
        <v>29</v>
      </c>
      <c r="E160" s="8">
        <v>1200</v>
      </c>
      <c r="F160" s="506">
        <f>"мат"!E75</f>
        <v>239.55</v>
      </c>
      <c r="G160" s="209">
        <f>F160/E160</f>
        <v>0.2</v>
      </c>
      <c r="H160" s="209">
        <f>G160*D160/100</f>
        <v>0.058</v>
      </c>
    </row>
    <row r="161" spans="1:8" ht="15">
      <c r="A161" s="9" t="s">
        <v>807</v>
      </c>
      <c r="B161" s="113" t="s">
        <v>254</v>
      </c>
      <c r="C161" s="11" t="s">
        <v>697</v>
      </c>
      <c r="D161" s="11">
        <v>3</v>
      </c>
      <c r="E161" s="11">
        <v>5200</v>
      </c>
      <c r="F161" s="513">
        <v>5.2</v>
      </c>
      <c r="G161" s="243">
        <f>F161/E161</f>
        <v>0.001</v>
      </c>
      <c r="H161" s="243">
        <f>G161*D161/100</f>
        <v>0</v>
      </c>
    </row>
    <row r="162" spans="1:8" ht="15">
      <c r="A162" s="12"/>
      <c r="B162" s="244" t="s">
        <v>701</v>
      </c>
      <c r="C162" s="12"/>
      <c r="D162" s="12">
        <f>SUM(D158:D161)</f>
        <v>100</v>
      </c>
      <c r="E162" s="12"/>
      <c r="F162" s="513"/>
      <c r="G162" s="509"/>
      <c r="H162" s="243">
        <f>SUM(H158:H161)</f>
        <v>0.126</v>
      </c>
    </row>
    <row r="163" spans="1:8" ht="15">
      <c r="A163" s="819" t="s">
        <v>1677</v>
      </c>
      <c r="B163" s="819"/>
      <c r="C163" s="819"/>
      <c r="D163" s="819"/>
      <c r="E163" s="819"/>
      <c r="F163" s="819"/>
      <c r="G163" s="819"/>
      <c r="H163" s="819"/>
    </row>
    <row r="164" spans="1:8" ht="15">
      <c r="A164" s="820" t="s">
        <v>8</v>
      </c>
      <c r="B164" s="820"/>
      <c r="C164" s="820"/>
      <c r="D164" s="820"/>
      <c r="E164" s="820"/>
      <c r="F164" s="820"/>
      <c r="G164" s="820"/>
      <c r="H164" s="820"/>
    </row>
    <row r="165" spans="1:8" ht="15">
      <c r="A165" s="121" t="s">
        <v>343</v>
      </c>
      <c r="B165" s="514" t="s">
        <v>292</v>
      </c>
      <c r="C165" s="121" t="s">
        <v>697</v>
      </c>
      <c r="D165" s="121">
        <v>44</v>
      </c>
      <c r="E165" s="121">
        <v>33</v>
      </c>
      <c r="F165" s="515">
        <f>"мат"!E50</f>
        <v>7</v>
      </c>
      <c r="G165" s="367">
        <f>F165/E165</f>
        <v>0.212</v>
      </c>
      <c r="H165" s="368">
        <f>G165*D165/100</f>
        <v>0.093</v>
      </c>
    </row>
    <row r="166" spans="1:8" ht="15">
      <c r="A166" s="8" t="s">
        <v>349</v>
      </c>
      <c r="B166" s="505" t="s">
        <v>293</v>
      </c>
      <c r="C166" s="8" t="s">
        <v>294</v>
      </c>
      <c r="D166" s="8">
        <v>8</v>
      </c>
      <c r="E166" s="8">
        <v>6</v>
      </c>
      <c r="F166" s="519">
        <f>"мат"!E80</f>
        <v>3.108</v>
      </c>
      <c r="G166" s="239">
        <f>F166/E166</f>
        <v>0.518</v>
      </c>
      <c r="H166" s="209">
        <f>G166*D166/100</f>
        <v>0.041</v>
      </c>
    </row>
    <row r="167" spans="1:8" ht="15">
      <c r="A167" s="8" t="s">
        <v>355</v>
      </c>
      <c r="B167" s="112" t="s">
        <v>295</v>
      </c>
      <c r="C167" s="8" t="s">
        <v>699</v>
      </c>
      <c r="D167" s="8">
        <v>45</v>
      </c>
      <c r="E167" s="8">
        <v>2700</v>
      </c>
      <c r="F167" s="506">
        <f>"мат"!E75</f>
        <v>239.55</v>
      </c>
      <c r="G167" s="239">
        <f>F167/E167</f>
        <v>0.089</v>
      </c>
      <c r="H167" s="209">
        <f>G167*D167/100</f>
        <v>0.04</v>
      </c>
    </row>
    <row r="168" spans="1:8" ht="15">
      <c r="A168" s="8" t="s">
        <v>807</v>
      </c>
      <c r="B168" s="505" t="s">
        <v>296</v>
      </c>
      <c r="C168" s="8" t="s">
        <v>697</v>
      </c>
      <c r="D168" s="9">
        <v>3</v>
      </c>
      <c r="E168" s="8">
        <v>855</v>
      </c>
      <c r="F168" s="506">
        <f>"мат"!E81</f>
        <v>1150</v>
      </c>
      <c r="G168" s="239">
        <f>F168/E168</f>
        <v>1.345</v>
      </c>
      <c r="H168" s="243">
        <f>G168*D168/100</f>
        <v>0.04</v>
      </c>
    </row>
    <row r="169" spans="1:8" ht="15">
      <c r="A169" s="12"/>
      <c r="B169" s="210" t="s">
        <v>701</v>
      </c>
      <c r="C169" s="171"/>
      <c r="D169" s="171">
        <v>100</v>
      </c>
      <c r="E169" s="171"/>
      <c r="F169" s="518"/>
      <c r="G169" s="369"/>
      <c r="H169" s="238">
        <f>SUM(H165:H168)</f>
        <v>0.214</v>
      </c>
    </row>
    <row r="170" spans="1:8" ht="15">
      <c r="A170" s="819" t="s">
        <v>1678</v>
      </c>
      <c r="B170" s="819"/>
      <c r="C170" s="819"/>
      <c r="D170" s="819"/>
      <c r="E170" s="819"/>
      <c r="F170" s="819"/>
      <c r="G170" s="819"/>
      <c r="H170" s="819"/>
    </row>
    <row r="171" spans="1:8" ht="15">
      <c r="A171" s="820" t="s">
        <v>997</v>
      </c>
      <c r="B171" s="820"/>
      <c r="C171" s="819"/>
      <c r="D171" s="820"/>
      <c r="E171" s="820"/>
      <c r="F171" s="820"/>
      <c r="G171" s="820"/>
      <c r="H171" s="820"/>
    </row>
    <row r="172" spans="1:8" ht="15">
      <c r="A172" s="121" t="s">
        <v>343</v>
      </c>
      <c r="B172" s="514" t="s">
        <v>951</v>
      </c>
      <c r="C172" s="123" t="s">
        <v>724</v>
      </c>
      <c r="D172" s="397">
        <v>15</v>
      </c>
      <c r="E172" s="121">
        <v>22</v>
      </c>
      <c r="F172" s="515">
        <f>"мат"!E82</f>
        <v>42.63</v>
      </c>
      <c r="G172" s="367">
        <f>F172/E172</f>
        <v>1.938</v>
      </c>
      <c r="H172" s="368">
        <f>G172*D172/100</f>
        <v>0.291</v>
      </c>
    </row>
    <row r="173" spans="1:8" ht="15">
      <c r="A173" s="8" t="s">
        <v>349</v>
      </c>
      <c r="B173" s="505" t="s">
        <v>293</v>
      </c>
      <c r="C173" s="9" t="s">
        <v>294</v>
      </c>
      <c r="D173" s="10">
        <v>29</v>
      </c>
      <c r="E173" s="8">
        <v>6</v>
      </c>
      <c r="F173" s="519">
        <f>"мат"!E80</f>
        <v>3.108</v>
      </c>
      <c r="G173" s="239">
        <f>F173/E173</f>
        <v>0.518</v>
      </c>
      <c r="H173" s="209">
        <f>G173*D173/100</f>
        <v>0.15</v>
      </c>
    </row>
    <row r="174" spans="1:8" ht="18">
      <c r="A174" s="8" t="s">
        <v>355</v>
      </c>
      <c r="B174" s="505" t="s">
        <v>952</v>
      </c>
      <c r="C174" s="9" t="s">
        <v>1866</v>
      </c>
      <c r="D174" s="10">
        <v>3</v>
      </c>
      <c r="E174" s="8">
        <v>550</v>
      </c>
      <c r="F174" s="506">
        <f>"мат"!E85</f>
        <v>195</v>
      </c>
      <c r="G174" s="239">
        <f>F174/E174</f>
        <v>0.355</v>
      </c>
      <c r="H174" s="209">
        <f>G174*D174/100</f>
        <v>0.011</v>
      </c>
    </row>
    <row r="175" spans="1:8" ht="15">
      <c r="A175" s="172" t="s">
        <v>807</v>
      </c>
      <c r="B175" s="505" t="s">
        <v>296</v>
      </c>
      <c r="C175" s="11" t="s">
        <v>697</v>
      </c>
      <c r="D175" s="172">
        <v>53</v>
      </c>
      <c r="E175" s="9">
        <v>855</v>
      </c>
      <c r="F175" s="516">
        <f>"мат"!E81</f>
        <v>1150</v>
      </c>
      <c r="G175" s="209">
        <f>F175/E175</f>
        <v>1.345</v>
      </c>
      <c r="H175" s="209">
        <f>G175*D175/100</f>
        <v>0.713</v>
      </c>
    </row>
    <row r="176" spans="1:8" ht="15">
      <c r="A176" s="12"/>
      <c r="B176" s="210" t="s">
        <v>701</v>
      </c>
      <c r="C176" s="12"/>
      <c r="D176" s="171">
        <v>100</v>
      </c>
      <c r="E176" s="171"/>
      <c r="F176" s="518"/>
      <c r="G176" s="369"/>
      <c r="H176" s="238">
        <f>SUM(H172:H175)</f>
        <v>1.165</v>
      </c>
    </row>
    <row r="177" spans="1:8" ht="15">
      <c r="A177" s="819" t="s">
        <v>1693</v>
      </c>
      <c r="B177" s="819"/>
      <c r="C177" s="819"/>
      <c r="D177" s="819"/>
      <c r="E177" s="819"/>
      <c r="F177" s="819"/>
      <c r="G177" s="819"/>
      <c r="H177" s="819"/>
    </row>
    <row r="178" spans="1:8" ht="15">
      <c r="A178" s="820" t="s">
        <v>65</v>
      </c>
      <c r="B178" s="820"/>
      <c r="C178" s="819"/>
      <c r="D178" s="820"/>
      <c r="E178" s="820"/>
      <c r="F178" s="820"/>
      <c r="G178" s="820"/>
      <c r="H178" s="820"/>
    </row>
    <row r="179" spans="1:8" ht="15">
      <c r="A179" s="121" t="s">
        <v>343</v>
      </c>
      <c r="B179" s="514" t="s">
        <v>66</v>
      </c>
      <c r="C179" s="123" t="s">
        <v>724</v>
      </c>
      <c r="D179" s="397">
        <v>8</v>
      </c>
      <c r="E179" s="121">
        <v>11</v>
      </c>
      <c r="F179" s="520">
        <f>"мат"!E72</f>
        <v>233</v>
      </c>
      <c r="G179" s="367">
        <f>F179/E179</f>
        <v>21.182</v>
      </c>
      <c r="H179" s="368">
        <f>G179*D179/100</f>
        <v>1.695</v>
      </c>
    </row>
    <row r="180" spans="1:8" ht="18">
      <c r="A180" s="8" t="s">
        <v>349</v>
      </c>
      <c r="B180" s="505" t="s">
        <v>67</v>
      </c>
      <c r="C180" s="9" t="s">
        <v>1865</v>
      </c>
      <c r="D180" s="10">
        <v>76</v>
      </c>
      <c r="E180" s="8">
        <v>4275</v>
      </c>
      <c r="F180" s="521">
        <f>"мат"!E45</f>
        <v>2881</v>
      </c>
      <c r="G180" s="239">
        <f>F180/E180</f>
        <v>0.674</v>
      </c>
      <c r="H180" s="209">
        <f>G180*D180/100</f>
        <v>0.512</v>
      </c>
    </row>
    <row r="181" spans="1:8" ht="15">
      <c r="A181" s="8" t="s">
        <v>355</v>
      </c>
      <c r="B181" s="505" t="s">
        <v>68</v>
      </c>
      <c r="C181" s="9" t="s">
        <v>724</v>
      </c>
      <c r="D181" s="10">
        <v>9</v>
      </c>
      <c r="E181" s="8">
        <v>3</v>
      </c>
      <c r="F181" s="517">
        <v>0.003</v>
      </c>
      <c r="G181" s="239">
        <f>F181/E181</f>
        <v>0.001</v>
      </c>
      <c r="H181" s="209">
        <f>G181*D181/100</f>
        <v>0</v>
      </c>
    </row>
    <row r="182" spans="1:8" ht="15">
      <c r="A182" s="172" t="s">
        <v>807</v>
      </c>
      <c r="B182" s="505" t="s">
        <v>1228</v>
      </c>
      <c r="C182" s="11" t="s">
        <v>697</v>
      </c>
      <c r="D182" s="172">
        <v>7</v>
      </c>
      <c r="E182" s="9">
        <v>6682</v>
      </c>
      <c r="F182" s="516">
        <f>"мат"!E60</f>
        <v>2655</v>
      </c>
      <c r="G182" s="209">
        <f>F182/E182</f>
        <v>0.397</v>
      </c>
      <c r="H182" s="209">
        <f>G182*D182/100</f>
        <v>0.028</v>
      </c>
    </row>
    <row r="183" spans="1:8" ht="15">
      <c r="A183" s="12"/>
      <c r="B183" s="210" t="s">
        <v>701</v>
      </c>
      <c r="C183" s="12"/>
      <c r="D183" s="171">
        <v>100</v>
      </c>
      <c r="E183" s="171"/>
      <c r="F183" s="518"/>
      <c r="G183" s="369"/>
      <c r="H183" s="238">
        <f>SUM(H179:H182)</f>
        <v>2.235</v>
      </c>
    </row>
    <row r="184" spans="1:8" ht="15">
      <c r="A184" s="819" t="s">
        <v>1694</v>
      </c>
      <c r="B184" s="819"/>
      <c r="C184" s="819"/>
      <c r="D184" s="819"/>
      <c r="E184" s="819"/>
      <c r="F184" s="819"/>
      <c r="G184" s="819"/>
      <c r="H184" s="819"/>
    </row>
    <row r="185" spans="1:8" ht="15">
      <c r="A185" s="820" t="s">
        <v>601</v>
      </c>
      <c r="B185" s="820"/>
      <c r="C185" s="819"/>
      <c r="D185" s="820"/>
      <c r="E185" s="820"/>
      <c r="F185" s="820"/>
      <c r="G185" s="820"/>
      <c r="H185" s="820"/>
    </row>
    <row r="186" spans="1:8" ht="15">
      <c r="A186" s="121" t="s">
        <v>343</v>
      </c>
      <c r="B186" s="514" t="s">
        <v>602</v>
      </c>
      <c r="C186" s="123" t="s">
        <v>765</v>
      </c>
      <c r="D186" s="397">
        <v>27</v>
      </c>
      <c r="E186" s="121">
        <v>3</v>
      </c>
      <c r="F186" s="522">
        <f>"мат"!E83</f>
        <v>57</v>
      </c>
      <c r="G186" s="367">
        <f>F186/E186</f>
        <v>19</v>
      </c>
      <c r="H186" s="368">
        <f>G186*D186/100</f>
        <v>5.13</v>
      </c>
    </row>
    <row r="187" spans="1:8" ht="15">
      <c r="A187" s="8" t="s">
        <v>349</v>
      </c>
      <c r="B187" s="505" t="s">
        <v>1228</v>
      </c>
      <c r="C187" s="9" t="s">
        <v>697</v>
      </c>
      <c r="D187" s="10">
        <v>52</v>
      </c>
      <c r="E187" s="8">
        <v>6682</v>
      </c>
      <c r="F187" s="521">
        <f>"мат"!E60</f>
        <v>2655</v>
      </c>
      <c r="G187" s="239">
        <f>F187/E187</f>
        <v>0.397</v>
      </c>
      <c r="H187" s="209">
        <f>G187*D187/100</f>
        <v>0.206</v>
      </c>
    </row>
    <row r="188" spans="1:8" ht="15">
      <c r="A188" s="8" t="s">
        <v>355</v>
      </c>
      <c r="B188" s="505" t="s">
        <v>762</v>
      </c>
      <c r="C188" s="9" t="s">
        <v>697</v>
      </c>
      <c r="D188" s="10">
        <v>21</v>
      </c>
      <c r="E188" s="8">
        <v>5500</v>
      </c>
      <c r="F188" s="517">
        <f>"мат"!E64</f>
        <v>5100</v>
      </c>
      <c r="G188" s="239">
        <f>F188/E188</f>
        <v>0.927</v>
      </c>
      <c r="H188" s="209">
        <f>G188*D188/100</f>
        <v>0.195</v>
      </c>
    </row>
    <row r="189" spans="1:8" ht="15">
      <c r="A189" s="12"/>
      <c r="B189" s="210" t="s">
        <v>701</v>
      </c>
      <c r="C189" s="12"/>
      <c r="D189" s="171">
        <v>100</v>
      </c>
      <c r="E189" s="171"/>
      <c r="F189" s="518"/>
      <c r="G189" s="369"/>
      <c r="H189" s="238">
        <f>SUM(H186:H188)</f>
        <v>5.531</v>
      </c>
    </row>
    <row r="190" spans="1:8" ht="15">
      <c r="A190" s="819" t="s">
        <v>1695</v>
      </c>
      <c r="B190" s="819"/>
      <c r="C190" s="819"/>
      <c r="D190" s="819"/>
      <c r="E190" s="819"/>
      <c r="F190" s="819"/>
      <c r="G190" s="819"/>
      <c r="H190" s="819"/>
    </row>
    <row r="191" spans="1:8" ht="15">
      <c r="A191" s="820" t="s">
        <v>763</v>
      </c>
      <c r="B191" s="820"/>
      <c r="C191" s="819"/>
      <c r="D191" s="820"/>
      <c r="E191" s="820"/>
      <c r="F191" s="820"/>
      <c r="G191" s="820"/>
      <c r="H191" s="820"/>
    </row>
    <row r="192" spans="1:8" ht="15">
      <c r="A192" s="121" t="s">
        <v>343</v>
      </c>
      <c r="B192" s="514" t="s">
        <v>764</v>
      </c>
      <c r="C192" s="123" t="s">
        <v>765</v>
      </c>
      <c r="D192" s="397">
        <v>10</v>
      </c>
      <c r="E192" s="121">
        <v>2</v>
      </c>
      <c r="F192" s="522">
        <v>0.002</v>
      </c>
      <c r="G192" s="367">
        <f>F192/E192</f>
        <v>0.001</v>
      </c>
      <c r="H192" s="368">
        <f>G192*D192/100</f>
        <v>0</v>
      </c>
    </row>
    <row r="193" spans="1:8" ht="15">
      <c r="A193" s="8" t="s">
        <v>349</v>
      </c>
      <c r="B193" s="505" t="s">
        <v>766</v>
      </c>
      <c r="C193" s="9" t="s">
        <v>724</v>
      </c>
      <c r="D193" s="10">
        <v>15</v>
      </c>
      <c r="E193" s="8">
        <v>33</v>
      </c>
      <c r="F193" s="521">
        <f>"мат"!E23</f>
        <v>32.5</v>
      </c>
      <c r="G193" s="239">
        <f>F193/E193</f>
        <v>0.985</v>
      </c>
      <c r="H193" s="209">
        <f>G193*D193/100</f>
        <v>0.148</v>
      </c>
    </row>
    <row r="194" spans="1:8" ht="15">
      <c r="A194" s="8" t="s">
        <v>355</v>
      </c>
      <c r="B194" s="505" t="s">
        <v>1228</v>
      </c>
      <c r="C194" s="9" t="s">
        <v>697</v>
      </c>
      <c r="D194" s="10">
        <v>55</v>
      </c>
      <c r="E194" s="8">
        <v>6682</v>
      </c>
      <c r="F194" s="506">
        <f>"мат"!E60</f>
        <v>2655</v>
      </c>
      <c r="G194" s="239">
        <f>F194/E194</f>
        <v>0.397</v>
      </c>
      <c r="H194" s="209">
        <f>G194*D194/100</f>
        <v>0.218</v>
      </c>
    </row>
    <row r="195" spans="1:8" ht="15">
      <c r="A195" s="172" t="s">
        <v>807</v>
      </c>
      <c r="B195" s="505" t="s">
        <v>762</v>
      </c>
      <c r="C195" s="11" t="s">
        <v>697</v>
      </c>
      <c r="D195" s="172">
        <v>20</v>
      </c>
      <c r="E195" s="9">
        <v>5500</v>
      </c>
      <c r="F195" s="516">
        <f>"мат"!E64</f>
        <v>5100</v>
      </c>
      <c r="G195" s="209">
        <f>F195/E195</f>
        <v>0.927</v>
      </c>
      <c r="H195" s="209">
        <f>G195*D195/100</f>
        <v>0.185</v>
      </c>
    </row>
    <row r="196" spans="1:8" ht="15">
      <c r="A196" s="12"/>
      <c r="B196" s="210" t="s">
        <v>701</v>
      </c>
      <c r="C196" s="12"/>
      <c r="D196" s="171">
        <v>100</v>
      </c>
      <c r="E196" s="171"/>
      <c r="F196" s="518"/>
      <c r="G196" s="369"/>
      <c r="H196" s="238">
        <f>SUM(H192:H195)</f>
        <v>0.551</v>
      </c>
    </row>
    <row r="197" spans="1:8" ht="15">
      <c r="A197" s="819" t="s">
        <v>1696</v>
      </c>
      <c r="B197" s="819"/>
      <c r="C197" s="819"/>
      <c r="D197" s="819"/>
      <c r="E197" s="819"/>
      <c r="F197" s="819"/>
      <c r="G197" s="819"/>
      <c r="H197" s="819"/>
    </row>
    <row r="198" spans="1:8" ht="15">
      <c r="A198" s="820" t="s">
        <v>760</v>
      </c>
      <c r="B198" s="820"/>
      <c r="C198" s="819"/>
      <c r="D198" s="820"/>
      <c r="E198" s="820"/>
      <c r="F198" s="820"/>
      <c r="G198" s="820"/>
      <c r="H198" s="820"/>
    </row>
    <row r="199" spans="1:8" ht="18">
      <c r="A199" s="121" t="s">
        <v>343</v>
      </c>
      <c r="B199" s="514" t="s">
        <v>761</v>
      </c>
      <c r="C199" s="123" t="s">
        <v>1865</v>
      </c>
      <c r="D199" s="397">
        <v>48</v>
      </c>
      <c r="E199" s="121">
        <v>4162</v>
      </c>
      <c r="F199" s="515">
        <f>"мат"!E45</f>
        <v>2881</v>
      </c>
      <c r="G199" s="367">
        <f>F199/E199</f>
        <v>0.692</v>
      </c>
      <c r="H199" s="368">
        <f>G199*D199/100</f>
        <v>0.332</v>
      </c>
    </row>
    <row r="200" spans="1:8" ht="15">
      <c r="A200" s="8" t="s">
        <v>349</v>
      </c>
      <c r="B200" s="505" t="s">
        <v>1227</v>
      </c>
      <c r="C200" s="9" t="s">
        <v>697</v>
      </c>
      <c r="D200" s="10">
        <v>5</v>
      </c>
      <c r="E200" s="8">
        <v>5952</v>
      </c>
      <c r="F200" s="521">
        <f>"мат"!E17</f>
        <v>3450</v>
      </c>
      <c r="G200" s="239">
        <f>F200/E200</f>
        <v>0.58</v>
      </c>
      <c r="H200" s="209">
        <f>G200*D200/100</f>
        <v>0.029</v>
      </c>
    </row>
    <row r="201" spans="1:8" ht="15">
      <c r="A201" s="8" t="s">
        <v>355</v>
      </c>
      <c r="B201" s="505" t="s">
        <v>1228</v>
      </c>
      <c r="C201" s="9" t="s">
        <v>697</v>
      </c>
      <c r="D201" s="10">
        <v>35</v>
      </c>
      <c r="E201" s="8">
        <v>6682</v>
      </c>
      <c r="F201" s="506">
        <f>"мат"!E60</f>
        <v>2655</v>
      </c>
      <c r="G201" s="239">
        <f>F201/E201</f>
        <v>0.397</v>
      </c>
      <c r="H201" s="209">
        <f>G201*D201/100</f>
        <v>0.139</v>
      </c>
    </row>
    <row r="202" spans="1:8" ht="15">
      <c r="A202" s="172" t="s">
        <v>807</v>
      </c>
      <c r="B202" s="505" t="s">
        <v>762</v>
      </c>
      <c r="C202" s="11" t="s">
        <v>697</v>
      </c>
      <c r="D202" s="172">
        <v>12</v>
      </c>
      <c r="E202" s="9">
        <v>5500</v>
      </c>
      <c r="F202" s="516">
        <f>"мат"!E64</f>
        <v>5100</v>
      </c>
      <c r="G202" s="209">
        <f>F202/E202</f>
        <v>0.927</v>
      </c>
      <c r="H202" s="209">
        <f>G202*D202/100</f>
        <v>0.111</v>
      </c>
    </row>
    <row r="203" spans="1:8" ht="15">
      <c r="A203" s="12"/>
      <c r="B203" s="210" t="s">
        <v>701</v>
      </c>
      <c r="C203" s="12"/>
      <c r="D203" s="171">
        <v>100</v>
      </c>
      <c r="E203" s="171"/>
      <c r="F203" s="518"/>
      <c r="G203" s="369"/>
      <c r="H203" s="238">
        <f>SUM(H199:H202)</f>
        <v>0.611</v>
      </c>
    </row>
    <row r="204" spans="1:8" ht="15">
      <c r="A204" s="819" t="s">
        <v>1697</v>
      </c>
      <c r="B204" s="819"/>
      <c r="C204" s="819"/>
      <c r="D204" s="819"/>
      <c r="E204" s="819"/>
      <c r="F204" s="819"/>
      <c r="G204" s="819"/>
      <c r="H204" s="819"/>
    </row>
    <row r="205" spans="1:8" ht="15">
      <c r="A205" s="820" t="s">
        <v>767</v>
      </c>
      <c r="B205" s="820"/>
      <c r="C205" s="819"/>
      <c r="D205" s="820"/>
      <c r="E205" s="820"/>
      <c r="F205" s="820"/>
      <c r="G205" s="820"/>
      <c r="H205" s="820"/>
    </row>
    <row r="206" spans="1:8" ht="15">
      <c r="A206" s="121" t="s">
        <v>343</v>
      </c>
      <c r="B206" s="514" t="s">
        <v>768</v>
      </c>
      <c r="C206" s="123" t="s">
        <v>765</v>
      </c>
      <c r="D206" s="397">
        <v>8</v>
      </c>
      <c r="E206" s="121">
        <v>6</v>
      </c>
      <c r="F206" s="522">
        <v>0.006</v>
      </c>
      <c r="G206" s="367">
        <f>F206/E206</f>
        <v>0.001</v>
      </c>
      <c r="H206" s="368">
        <f>G206*D206/100</f>
        <v>0</v>
      </c>
    </row>
    <row r="207" spans="1:8" ht="15">
      <c r="A207" s="8" t="s">
        <v>349</v>
      </c>
      <c r="B207" s="505" t="s">
        <v>766</v>
      </c>
      <c r="C207" s="9" t="s">
        <v>724</v>
      </c>
      <c r="D207" s="10">
        <v>9</v>
      </c>
      <c r="E207" s="8">
        <v>33</v>
      </c>
      <c r="F207" s="521">
        <f>"мат"!E23</f>
        <v>32.5</v>
      </c>
      <c r="G207" s="239">
        <f>F207/E207</f>
        <v>0.985</v>
      </c>
      <c r="H207" s="209">
        <f>G207*D207/100</f>
        <v>0.089</v>
      </c>
    </row>
    <row r="208" spans="1:8" ht="18">
      <c r="A208" s="8" t="s">
        <v>355</v>
      </c>
      <c r="B208" s="505" t="s">
        <v>769</v>
      </c>
      <c r="C208" s="9" t="s">
        <v>1865</v>
      </c>
      <c r="D208" s="10">
        <v>45</v>
      </c>
      <c r="E208" s="8">
        <v>4162</v>
      </c>
      <c r="F208" s="506">
        <f>"мат"!E45</f>
        <v>2881</v>
      </c>
      <c r="G208" s="239">
        <f>F208/E208</f>
        <v>0.692</v>
      </c>
      <c r="H208" s="209">
        <f>G208*D208/100</f>
        <v>0.311</v>
      </c>
    </row>
    <row r="209" spans="1:8" ht="15">
      <c r="A209" s="172" t="s">
        <v>807</v>
      </c>
      <c r="B209" s="505" t="s">
        <v>1228</v>
      </c>
      <c r="C209" s="11" t="s">
        <v>697</v>
      </c>
      <c r="D209" s="172">
        <v>38</v>
      </c>
      <c r="E209" s="9">
        <v>6682</v>
      </c>
      <c r="F209" s="516">
        <f>"мат"!E60</f>
        <v>2655</v>
      </c>
      <c r="G209" s="209">
        <f>F209/E209</f>
        <v>0.397</v>
      </c>
      <c r="H209" s="209">
        <f>G209*D209/100</f>
        <v>0.151</v>
      </c>
    </row>
    <row r="210" spans="1:8" ht="15">
      <c r="A210" s="12"/>
      <c r="B210" s="210" t="s">
        <v>701</v>
      </c>
      <c r="C210" s="12"/>
      <c r="D210" s="171">
        <v>100</v>
      </c>
      <c r="E210" s="171"/>
      <c r="F210" s="518"/>
      <c r="G210" s="369"/>
      <c r="H210" s="238">
        <f>SUM(H206:H209)</f>
        <v>0.551</v>
      </c>
    </row>
    <row r="211" spans="1:8" ht="15">
      <c r="A211" s="819" t="s">
        <v>1698</v>
      </c>
      <c r="B211" s="819"/>
      <c r="C211" s="819"/>
      <c r="D211" s="819"/>
      <c r="E211" s="819"/>
      <c r="F211" s="819"/>
      <c r="G211" s="819"/>
      <c r="H211" s="819"/>
    </row>
    <row r="212" spans="1:8" ht="15">
      <c r="A212" s="820" t="s">
        <v>64</v>
      </c>
      <c r="B212" s="820"/>
      <c r="C212" s="820"/>
      <c r="D212" s="820"/>
      <c r="E212" s="820"/>
      <c r="F212" s="820"/>
      <c r="G212" s="820"/>
      <c r="H212" s="820"/>
    </row>
    <row r="213" spans="1:8" ht="15">
      <c r="A213" s="8" t="s">
        <v>343</v>
      </c>
      <c r="B213" s="505" t="s">
        <v>766</v>
      </c>
      <c r="C213" s="9" t="s">
        <v>724</v>
      </c>
      <c r="D213" s="10">
        <v>1</v>
      </c>
      <c r="E213" s="8">
        <v>33</v>
      </c>
      <c r="F213" s="521">
        <f>"мат"!E23</f>
        <v>32.5</v>
      </c>
      <c r="G213" s="239">
        <f>F213/E213</f>
        <v>0.985</v>
      </c>
      <c r="H213" s="209">
        <f>G213*D213/100</f>
        <v>0.01</v>
      </c>
    </row>
    <row r="214" spans="1:8" ht="18">
      <c r="A214" s="8" t="s">
        <v>349</v>
      </c>
      <c r="B214" s="505" t="s">
        <v>769</v>
      </c>
      <c r="C214" s="11" t="s">
        <v>1865</v>
      </c>
      <c r="D214" s="10">
        <v>99</v>
      </c>
      <c r="E214" s="8">
        <v>4162</v>
      </c>
      <c r="F214" s="506">
        <f>"мат"!E45</f>
        <v>2881</v>
      </c>
      <c r="G214" s="239">
        <f>F214/E214</f>
        <v>0.692</v>
      </c>
      <c r="H214" s="209">
        <f>G214*D214/100</f>
        <v>0.685</v>
      </c>
    </row>
    <row r="215" spans="1:8" ht="15">
      <c r="A215" s="12"/>
      <c r="B215" s="210" t="s">
        <v>701</v>
      </c>
      <c r="C215" s="12"/>
      <c r="D215" s="171">
        <v>100</v>
      </c>
      <c r="E215" s="171"/>
      <c r="F215" s="518"/>
      <c r="G215" s="369"/>
      <c r="H215" s="238">
        <f>SUM(H213:H214)</f>
        <v>0.695</v>
      </c>
    </row>
    <row r="216" spans="1:8" ht="15">
      <c r="A216" s="819" t="s">
        <v>1699</v>
      </c>
      <c r="B216" s="819"/>
      <c r="C216" s="819"/>
      <c r="D216" s="819"/>
      <c r="E216" s="819"/>
      <c r="F216" s="819"/>
      <c r="G216" s="819"/>
      <c r="H216" s="819"/>
    </row>
    <row r="217" spans="1:8" ht="15">
      <c r="A217" s="820" t="s">
        <v>69</v>
      </c>
      <c r="B217" s="820"/>
      <c r="C217" s="819"/>
      <c r="D217" s="820"/>
      <c r="E217" s="820"/>
      <c r="F217" s="820"/>
      <c r="G217" s="820"/>
      <c r="H217" s="820"/>
    </row>
    <row r="218" spans="1:8" ht="15">
      <c r="A218" s="121" t="s">
        <v>343</v>
      </c>
      <c r="B218" s="514" t="s">
        <v>764</v>
      </c>
      <c r="C218" s="123" t="s">
        <v>765</v>
      </c>
      <c r="D218" s="397">
        <v>6</v>
      </c>
      <c r="E218" s="121">
        <v>2</v>
      </c>
      <c r="F218" s="522">
        <v>0.002</v>
      </c>
      <c r="G218" s="367">
        <f>F218/E218</f>
        <v>0.001</v>
      </c>
      <c r="H218" s="368">
        <f>G218*D218/100</f>
        <v>0</v>
      </c>
    </row>
    <row r="219" spans="1:8" ht="15">
      <c r="A219" s="8" t="s">
        <v>349</v>
      </c>
      <c r="B219" s="505" t="s">
        <v>70</v>
      </c>
      <c r="C219" s="9" t="s">
        <v>697</v>
      </c>
      <c r="D219" s="10">
        <v>13</v>
      </c>
      <c r="E219" s="8">
        <v>7936</v>
      </c>
      <c r="F219" s="521">
        <f>"мат"!E17</f>
        <v>3450</v>
      </c>
      <c r="G219" s="239">
        <f>F219/E219</f>
        <v>0.435</v>
      </c>
      <c r="H219" s="209">
        <f>G219*D219/100</f>
        <v>0.057</v>
      </c>
    </row>
    <row r="220" spans="1:8" ht="15">
      <c r="A220" s="8" t="s">
        <v>355</v>
      </c>
      <c r="B220" s="505" t="s">
        <v>1228</v>
      </c>
      <c r="C220" s="9" t="s">
        <v>697</v>
      </c>
      <c r="D220" s="10">
        <v>48</v>
      </c>
      <c r="E220" s="8">
        <v>6682</v>
      </c>
      <c r="F220" s="506">
        <f>"мат"!E60</f>
        <v>2655</v>
      </c>
      <c r="G220" s="239">
        <f>F220/E220</f>
        <v>0.397</v>
      </c>
      <c r="H220" s="209">
        <f>G220*D220/100</f>
        <v>0.191</v>
      </c>
    </row>
    <row r="221" spans="1:8" ht="15">
      <c r="A221" s="172" t="s">
        <v>807</v>
      </c>
      <c r="B221" s="505" t="s">
        <v>762</v>
      </c>
      <c r="C221" s="11" t="s">
        <v>697</v>
      </c>
      <c r="D221" s="172">
        <v>33</v>
      </c>
      <c r="E221" s="9">
        <v>5500</v>
      </c>
      <c r="F221" s="516">
        <f>"мат"!E64</f>
        <v>5100</v>
      </c>
      <c r="G221" s="209">
        <f>F221/E221</f>
        <v>0.927</v>
      </c>
      <c r="H221" s="209">
        <f>G221*D221/100</f>
        <v>0.306</v>
      </c>
    </row>
    <row r="222" spans="1:8" ht="15">
      <c r="A222" s="12"/>
      <c r="B222" s="210" t="s">
        <v>701</v>
      </c>
      <c r="C222" s="12"/>
      <c r="D222" s="171">
        <v>100</v>
      </c>
      <c r="E222" s="171"/>
      <c r="F222" s="518"/>
      <c r="G222" s="369"/>
      <c r="H222" s="238">
        <f>SUM(H218:H221)</f>
        <v>0.554</v>
      </c>
    </row>
    <row r="223" spans="1:8" ht="15">
      <c r="A223" s="807" t="s">
        <v>1712</v>
      </c>
      <c r="B223" s="807"/>
      <c r="C223" s="807"/>
      <c r="D223" s="807"/>
      <c r="E223" s="807"/>
      <c r="F223" s="807"/>
      <c r="G223" s="807"/>
      <c r="H223" s="807"/>
    </row>
    <row r="224" spans="1:8" ht="15">
      <c r="A224" s="809" t="s">
        <v>1258</v>
      </c>
      <c r="B224" s="809"/>
      <c r="C224" s="809"/>
      <c r="D224" s="809"/>
      <c r="E224" s="809"/>
      <c r="F224" s="809"/>
      <c r="G224" s="809"/>
      <c r="H224" s="809"/>
    </row>
    <row r="225" spans="1:8" ht="15">
      <c r="A225" s="523">
        <v>1</v>
      </c>
      <c r="B225" s="476" t="s">
        <v>240</v>
      </c>
      <c r="C225" s="524" t="s">
        <v>1172</v>
      </c>
      <c r="D225" s="523">
        <v>85.2</v>
      </c>
      <c r="E225" s="523">
        <v>31</v>
      </c>
      <c r="F225" s="525">
        <f>"мат"!E20</f>
        <v>23.3</v>
      </c>
      <c r="G225" s="479">
        <f>F225/E225</f>
        <v>0.752</v>
      </c>
      <c r="H225" s="481">
        <f>G225*D225/100</f>
        <v>0.641</v>
      </c>
    </row>
    <row r="226" spans="1:8" ht="15">
      <c r="A226" s="523">
        <v>2</v>
      </c>
      <c r="B226" s="476" t="s">
        <v>1199</v>
      </c>
      <c r="C226" s="523" t="s">
        <v>1172</v>
      </c>
      <c r="D226" s="523">
        <v>12.3</v>
      </c>
      <c r="E226" s="523">
        <v>125</v>
      </c>
      <c r="F226" s="526">
        <f>"мат"!E54</f>
        <v>37.74</v>
      </c>
      <c r="G226" s="479">
        <f>F226/E226</f>
        <v>0.302</v>
      </c>
      <c r="H226" s="481">
        <f>G226*D226/100</f>
        <v>0.037</v>
      </c>
    </row>
    <row r="227" spans="1:8" ht="15">
      <c r="A227" s="523">
        <v>3</v>
      </c>
      <c r="B227" s="484" t="s">
        <v>1485</v>
      </c>
      <c r="C227" s="491" t="s">
        <v>1043</v>
      </c>
      <c r="D227" s="491">
        <v>2.5</v>
      </c>
      <c r="E227" s="491">
        <v>10700</v>
      </c>
      <c r="F227" s="527">
        <f>"мат"!E60</f>
        <v>2655</v>
      </c>
      <c r="G227" s="488">
        <f>F227/E227</f>
        <v>0.248</v>
      </c>
      <c r="H227" s="488">
        <f>G227*D227/100</f>
        <v>0.006</v>
      </c>
    </row>
    <row r="228" spans="1:8" ht="15">
      <c r="A228" s="491"/>
      <c r="B228" s="484" t="s">
        <v>701</v>
      </c>
      <c r="C228" s="491"/>
      <c r="D228" s="491">
        <v>100</v>
      </c>
      <c r="E228" s="491"/>
      <c r="F228" s="491"/>
      <c r="G228" s="487"/>
      <c r="H228" s="488">
        <f>SUM(H225:H227)</f>
        <v>0.684</v>
      </c>
    </row>
    <row r="229" spans="1:8" ht="15">
      <c r="A229" s="807" t="s">
        <v>1713</v>
      </c>
      <c r="B229" s="807"/>
      <c r="C229" s="807"/>
      <c r="D229" s="807"/>
      <c r="E229" s="807"/>
      <c r="F229" s="807"/>
      <c r="G229" s="807"/>
      <c r="H229" s="807"/>
    </row>
    <row r="230" spans="1:8" ht="15">
      <c r="A230" s="809" t="s">
        <v>451</v>
      </c>
      <c r="B230" s="809"/>
      <c r="C230" s="809"/>
      <c r="D230" s="809"/>
      <c r="E230" s="809"/>
      <c r="F230" s="809"/>
      <c r="G230" s="809"/>
      <c r="H230" s="809"/>
    </row>
    <row r="231" spans="1:8" ht="15">
      <c r="A231" s="523">
        <v>1</v>
      </c>
      <c r="B231" s="476" t="s">
        <v>112</v>
      </c>
      <c r="C231" s="524" t="s">
        <v>724</v>
      </c>
      <c r="D231" s="523">
        <v>60</v>
      </c>
      <c r="E231" s="523">
        <v>24</v>
      </c>
      <c r="F231" s="525">
        <f>"мат"!E24</f>
        <v>23.34</v>
      </c>
      <c r="G231" s="479">
        <f>F231/E231</f>
        <v>0.973</v>
      </c>
      <c r="H231" s="481">
        <f>G231*D231/100</f>
        <v>0.584</v>
      </c>
    </row>
    <row r="232" spans="1:8" ht="15">
      <c r="A232" s="523">
        <v>2</v>
      </c>
      <c r="B232" s="484" t="s">
        <v>1199</v>
      </c>
      <c r="C232" s="491" t="s">
        <v>699</v>
      </c>
      <c r="D232" s="491">
        <v>14.7</v>
      </c>
      <c r="E232" s="491">
        <v>130</v>
      </c>
      <c r="F232" s="527">
        <f>"мат"!E53</f>
        <v>43</v>
      </c>
      <c r="G232" s="492">
        <f>F232/E232</f>
        <v>0.331</v>
      </c>
      <c r="H232" s="488">
        <f>G232*D232/100</f>
        <v>0.049</v>
      </c>
    </row>
    <row r="233" spans="1:8" ht="15">
      <c r="A233" s="491"/>
      <c r="B233" s="484" t="s">
        <v>701</v>
      </c>
      <c r="C233" s="491"/>
      <c r="D233" s="491">
        <v>100</v>
      </c>
      <c r="E233" s="491"/>
      <c r="F233" s="491"/>
      <c r="G233" s="487"/>
      <c r="H233" s="488">
        <f>SUM(H231:H232)</f>
        <v>0.633</v>
      </c>
    </row>
    <row r="234" spans="1:8" ht="15">
      <c r="A234" s="807" t="s">
        <v>1714</v>
      </c>
      <c r="B234" s="807"/>
      <c r="C234" s="807"/>
      <c r="D234" s="807"/>
      <c r="E234" s="807"/>
      <c r="F234" s="807"/>
      <c r="G234" s="807"/>
      <c r="H234" s="807"/>
    </row>
    <row r="235" spans="1:8" ht="15">
      <c r="A235" s="809" t="s">
        <v>392</v>
      </c>
      <c r="B235" s="809"/>
      <c r="C235" s="809"/>
      <c r="D235" s="809"/>
      <c r="E235" s="809"/>
      <c r="F235" s="809"/>
      <c r="G235" s="809"/>
      <c r="H235" s="809"/>
    </row>
    <row r="236" spans="1:8" ht="15">
      <c r="A236" s="523">
        <v>1</v>
      </c>
      <c r="B236" s="476" t="s">
        <v>112</v>
      </c>
      <c r="C236" s="524" t="s">
        <v>724</v>
      </c>
      <c r="D236" s="523">
        <v>60</v>
      </c>
      <c r="E236" s="523">
        <v>24</v>
      </c>
      <c r="F236" s="525">
        <f>"мат"!E24</f>
        <v>23.34</v>
      </c>
      <c r="G236" s="479">
        <f>F236/E236</f>
        <v>0.973</v>
      </c>
      <c r="H236" s="481">
        <f>G236*D236/100</f>
        <v>0.584</v>
      </c>
    </row>
    <row r="237" spans="1:8" ht="15">
      <c r="A237" s="523">
        <v>2</v>
      </c>
      <c r="B237" s="476" t="s">
        <v>1199</v>
      </c>
      <c r="C237" s="523" t="s">
        <v>699</v>
      </c>
      <c r="D237" s="523">
        <v>14.7</v>
      </c>
      <c r="E237" s="523">
        <v>130</v>
      </c>
      <c r="F237" s="526">
        <f>"мат"!E53</f>
        <v>43</v>
      </c>
      <c r="G237" s="479">
        <f>F237/E237</f>
        <v>0.331</v>
      </c>
      <c r="H237" s="481">
        <f>G237*D237/100</f>
        <v>0.049</v>
      </c>
    </row>
    <row r="238" spans="1:8" ht="15">
      <c r="A238" s="523">
        <v>3</v>
      </c>
      <c r="B238" s="484" t="s">
        <v>393</v>
      </c>
      <c r="C238" s="491" t="s">
        <v>394</v>
      </c>
      <c r="D238" s="491">
        <v>25.3</v>
      </c>
      <c r="E238" s="491">
        <v>26634</v>
      </c>
      <c r="F238" s="527">
        <f>"мат"!E77</f>
        <v>10889.83</v>
      </c>
      <c r="G238" s="488">
        <f>F238/E238</f>
        <v>0.409</v>
      </c>
      <c r="H238" s="488">
        <f>G238*D238/100</f>
        <v>0.103</v>
      </c>
    </row>
    <row r="239" spans="1:8" ht="15">
      <c r="A239" s="491"/>
      <c r="B239" s="484" t="s">
        <v>701</v>
      </c>
      <c r="C239" s="491"/>
      <c r="D239" s="491">
        <v>100</v>
      </c>
      <c r="E239" s="491"/>
      <c r="F239" s="491"/>
      <c r="G239" s="487"/>
      <c r="H239" s="488">
        <f>SUM(H236:H238)</f>
        <v>0.736</v>
      </c>
    </row>
    <row r="240" spans="1:8" ht="15">
      <c r="A240" s="805" t="s">
        <v>1719</v>
      </c>
      <c r="B240" s="805"/>
      <c r="C240" s="805"/>
      <c r="D240" s="805"/>
      <c r="E240" s="805"/>
      <c r="F240" s="805"/>
      <c r="G240" s="805"/>
      <c r="H240" s="805"/>
    </row>
    <row r="241" spans="1:8" ht="15">
      <c r="A241" s="805" t="s">
        <v>274</v>
      </c>
      <c r="B241" s="805"/>
      <c r="C241" s="805"/>
      <c r="D241" s="805"/>
      <c r="E241" s="805"/>
      <c r="F241" s="805"/>
      <c r="G241" s="805"/>
      <c r="H241" s="805"/>
    </row>
    <row r="242" spans="1:8" ht="15">
      <c r="A242" s="808" t="s">
        <v>276</v>
      </c>
      <c r="B242" s="808"/>
      <c r="C242" s="808"/>
      <c r="D242" s="808"/>
      <c r="E242" s="808"/>
      <c r="F242" s="808"/>
      <c r="G242" s="808"/>
      <c r="H242" s="808"/>
    </row>
    <row r="243" spans="1:8" ht="15">
      <c r="A243" s="9">
        <v>1</v>
      </c>
      <c r="B243" s="505" t="s">
        <v>388</v>
      </c>
      <c r="C243" s="8" t="s">
        <v>724</v>
      </c>
      <c r="D243" s="8">
        <v>16.4</v>
      </c>
      <c r="E243" s="8">
        <v>704</v>
      </c>
      <c r="F243" s="517">
        <f>"мат"!E21</f>
        <v>206.7</v>
      </c>
      <c r="G243" s="239">
        <f>F243/E243</f>
        <v>0.294</v>
      </c>
      <c r="H243" s="209">
        <f>G243*D243/100</f>
        <v>0.048</v>
      </c>
    </row>
    <row r="244" spans="1:8" ht="15">
      <c r="A244" s="9">
        <v>2</v>
      </c>
      <c r="B244" s="505" t="s">
        <v>826</v>
      </c>
      <c r="C244" s="8" t="s">
        <v>697</v>
      </c>
      <c r="D244" s="8">
        <v>42</v>
      </c>
      <c r="E244" s="8">
        <v>1800</v>
      </c>
      <c r="F244" s="506">
        <f>"мат"!E75</f>
        <v>239.55</v>
      </c>
      <c r="G244" s="239">
        <f>F244/E244</f>
        <v>0.133</v>
      </c>
      <c r="H244" s="209">
        <f>G244*D244/100</f>
        <v>0.056</v>
      </c>
    </row>
    <row r="245" spans="1:8" ht="30">
      <c r="A245" s="11">
        <v>3</v>
      </c>
      <c r="B245" s="528" t="s">
        <v>827</v>
      </c>
      <c r="C245" s="12" t="s">
        <v>699</v>
      </c>
      <c r="D245" s="12">
        <v>41.6</v>
      </c>
      <c r="E245" s="12">
        <v>10700</v>
      </c>
      <c r="F245" s="506">
        <f>"мат"!E60</f>
        <v>2655</v>
      </c>
      <c r="G245" s="243">
        <f>F245/E245</f>
        <v>0.248</v>
      </c>
      <c r="H245" s="243">
        <f>G245*D245/100</f>
        <v>0.103</v>
      </c>
    </row>
    <row r="246" spans="1:8" ht="15">
      <c r="A246" s="11"/>
      <c r="B246" s="244" t="s">
        <v>701</v>
      </c>
      <c r="C246" s="12"/>
      <c r="D246" s="12">
        <f>SUM(D243:D245)</f>
        <v>100</v>
      </c>
      <c r="E246" s="12"/>
      <c r="F246" s="508"/>
      <c r="G246" s="509"/>
      <c r="H246" s="243">
        <f>SUM(H243:H245)</f>
        <v>0.207</v>
      </c>
    </row>
    <row r="247" spans="1:8" ht="15">
      <c r="A247" s="805" t="s">
        <v>1720</v>
      </c>
      <c r="B247" s="805"/>
      <c r="C247" s="805"/>
      <c r="D247" s="805"/>
      <c r="E247" s="805"/>
      <c r="F247" s="805"/>
      <c r="G247" s="805"/>
      <c r="H247" s="805"/>
    </row>
    <row r="248" spans="1:8" ht="15">
      <c r="A248" s="808" t="s">
        <v>283</v>
      </c>
      <c r="B248" s="808"/>
      <c r="C248" s="808"/>
      <c r="D248" s="808"/>
      <c r="E248" s="808"/>
      <c r="F248" s="808"/>
      <c r="G248" s="808"/>
      <c r="H248" s="808"/>
    </row>
    <row r="249" spans="1:8" ht="15">
      <c r="A249" s="9">
        <v>1</v>
      </c>
      <c r="B249" s="505" t="s">
        <v>652</v>
      </c>
      <c r="C249" s="8" t="s">
        <v>723</v>
      </c>
      <c r="D249" s="8">
        <v>28.6</v>
      </c>
      <c r="E249" s="8">
        <v>900</v>
      </c>
      <c r="F249" s="517">
        <f>"мат"!E15</f>
        <v>313</v>
      </c>
      <c r="G249" s="239">
        <f>F249/E249</f>
        <v>0.348</v>
      </c>
      <c r="H249" s="209">
        <f>G249*D249/100</f>
        <v>0.1</v>
      </c>
    </row>
    <row r="250" spans="1:8" ht="15">
      <c r="A250" s="9">
        <v>2</v>
      </c>
      <c r="B250" s="505" t="s">
        <v>826</v>
      </c>
      <c r="C250" s="8" t="s">
        <v>697</v>
      </c>
      <c r="D250" s="8">
        <v>7.5</v>
      </c>
      <c r="E250" s="8">
        <v>250</v>
      </c>
      <c r="F250" s="506">
        <f>"мат"!E75</f>
        <v>239.55</v>
      </c>
      <c r="G250" s="239">
        <f>F250/E250</f>
        <v>0.958</v>
      </c>
      <c r="H250" s="209">
        <f>G250*D250/100</f>
        <v>0.072</v>
      </c>
    </row>
    <row r="251" spans="1:8" ht="30">
      <c r="A251" s="11">
        <v>3</v>
      </c>
      <c r="B251" s="528" t="s">
        <v>827</v>
      </c>
      <c r="C251" s="12" t="s">
        <v>699</v>
      </c>
      <c r="D251" s="12">
        <v>63.9</v>
      </c>
      <c r="E251" s="12">
        <v>6700</v>
      </c>
      <c r="F251" s="506">
        <f>"мат"!E60</f>
        <v>2655</v>
      </c>
      <c r="G251" s="243">
        <f>F251/E251</f>
        <v>0.396</v>
      </c>
      <c r="H251" s="243">
        <f>G251*D251/100</f>
        <v>0.253</v>
      </c>
    </row>
    <row r="252" spans="1:8" ht="15">
      <c r="A252" s="11"/>
      <c r="B252" s="244" t="s">
        <v>701</v>
      </c>
      <c r="C252" s="12"/>
      <c r="D252" s="12">
        <f>SUM(D249:D251)</f>
        <v>100</v>
      </c>
      <c r="E252" s="12"/>
      <c r="F252" s="508"/>
      <c r="G252" s="509"/>
      <c r="H252" s="243">
        <f>SUM(H249:H251)</f>
        <v>0.425</v>
      </c>
    </row>
    <row r="253" spans="1:8" ht="15">
      <c r="A253" s="808" t="s">
        <v>609</v>
      </c>
      <c r="B253" s="808"/>
      <c r="C253" s="808"/>
      <c r="D253" s="808"/>
      <c r="E253" s="808"/>
      <c r="F253" s="808"/>
      <c r="G253" s="808"/>
      <c r="H253" s="808"/>
    </row>
    <row r="254" spans="1:8" ht="15">
      <c r="A254" s="9">
        <v>1</v>
      </c>
      <c r="B254" s="505" t="s">
        <v>652</v>
      </c>
      <c r="C254" s="8" t="s">
        <v>723</v>
      </c>
      <c r="D254" s="8">
        <v>35.5</v>
      </c>
      <c r="E254" s="8">
        <v>900</v>
      </c>
      <c r="F254" s="517">
        <f>"мат"!E15</f>
        <v>313</v>
      </c>
      <c r="G254" s="239">
        <f>F254/E254</f>
        <v>0.348</v>
      </c>
      <c r="H254" s="209">
        <f>G254*D254/100</f>
        <v>0.124</v>
      </c>
    </row>
    <row r="255" spans="1:8" ht="15">
      <c r="A255" s="9">
        <v>2</v>
      </c>
      <c r="B255" s="505" t="s">
        <v>826</v>
      </c>
      <c r="C255" s="8" t="s">
        <v>697</v>
      </c>
      <c r="D255" s="8">
        <v>9.3</v>
      </c>
      <c r="E255" s="8">
        <v>250</v>
      </c>
      <c r="F255" s="506">
        <f>"мат"!E75</f>
        <v>239.55</v>
      </c>
      <c r="G255" s="239">
        <f>F255/E255</f>
        <v>0.958</v>
      </c>
      <c r="H255" s="209">
        <f>G255*D255/100</f>
        <v>0.089</v>
      </c>
    </row>
    <row r="256" spans="1:8" ht="30">
      <c r="A256" s="11">
        <v>3</v>
      </c>
      <c r="B256" s="528" t="s">
        <v>827</v>
      </c>
      <c r="C256" s="12" t="s">
        <v>699</v>
      </c>
      <c r="D256" s="12">
        <v>55.4</v>
      </c>
      <c r="E256" s="12">
        <v>6700</v>
      </c>
      <c r="F256" s="506">
        <f>"мат"!E60</f>
        <v>2655</v>
      </c>
      <c r="G256" s="243">
        <f>F256/E256</f>
        <v>0.396</v>
      </c>
      <c r="H256" s="243">
        <f>G256*D256/100</f>
        <v>0.219</v>
      </c>
    </row>
    <row r="257" spans="1:8" ht="15">
      <c r="A257" s="11"/>
      <c r="B257" s="244" t="s">
        <v>701</v>
      </c>
      <c r="C257" s="12"/>
      <c r="D257" s="12">
        <f>SUM(D254:D256)</f>
        <v>100.2</v>
      </c>
      <c r="E257" s="12"/>
      <c r="F257" s="508"/>
      <c r="G257" s="509"/>
      <c r="H257" s="243">
        <f>SUM(H254:H256)</f>
        <v>0.432</v>
      </c>
    </row>
    <row r="258" spans="1:8" ht="15">
      <c r="A258" s="784" t="s">
        <v>1723</v>
      </c>
      <c r="B258" s="784"/>
      <c r="C258" s="784"/>
      <c r="D258" s="784"/>
      <c r="E258" s="784"/>
      <c r="F258" s="784"/>
      <c r="G258" s="784"/>
      <c r="H258" s="784"/>
    </row>
    <row r="259" spans="1:8" ht="15">
      <c r="A259" s="784" t="s">
        <v>1215</v>
      </c>
      <c r="B259" s="784"/>
      <c r="C259" s="784"/>
      <c r="D259" s="784"/>
      <c r="E259" s="784"/>
      <c r="F259" s="784"/>
      <c r="G259" s="784"/>
      <c r="H259" s="784"/>
    </row>
    <row r="260" spans="1:8" ht="15">
      <c r="A260" s="707" t="s">
        <v>1216</v>
      </c>
      <c r="B260" s="707"/>
      <c r="C260" s="784"/>
      <c r="D260" s="707"/>
      <c r="E260" s="707"/>
      <c r="F260" s="707"/>
      <c r="G260" s="707"/>
      <c r="H260" s="707"/>
    </row>
    <row r="261" spans="1:8" ht="18">
      <c r="A261" s="123" t="s">
        <v>343</v>
      </c>
      <c r="B261" s="514" t="s">
        <v>1217</v>
      </c>
      <c r="C261" s="123" t="s">
        <v>1865</v>
      </c>
      <c r="D261" s="398">
        <v>68</v>
      </c>
      <c r="E261" s="123">
        <v>10905</v>
      </c>
      <c r="F261" s="529">
        <f>"мат"!E44</f>
        <v>3400</v>
      </c>
      <c r="G261" s="239">
        <f>F261/E261</f>
        <v>0.312</v>
      </c>
      <c r="H261" s="209">
        <f>G261*D261/100</f>
        <v>0.212</v>
      </c>
    </row>
    <row r="262" spans="1:8" ht="15">
      <c r="A262" s="9" t="s">
        <v>349</v>
      </c>
      <c r="B262" s="244" t="s">
        <v>1218</v>
      </c>
      <c r="C262" s="11" t="s">
        <v>1219</v>
      </c>
      <c r="D262" s="172">
        <v>32</v>
      </c>
      <c r="E262" s="9">
        <v>57000</v>
      </c>
      <c r="F262" s="516">
        <f>"мат"!E61</f>
        <v>7200</v>
      </c>
      <c r="G262" s="239">
        <f>F262/E262</f>
        <v>0.126</v>
      </c>
      <c r="H262" s="209">
        <f>G262*D262/100</f>
        <v>0.04</v>
      </c>
    </row>
    <row r="263" spans="1:8" ht="15">
      <c r="A263" s="148"/>
      <c r="B263" s="155" t="s">
        <v>701</v>
      </c>
      <c r="C263" s="148"/>
      <c r="D263" s="148">
        <v>100</v>
      </c>
      <c r="E263" s="148"/>
      <c r="F263" s="508"/>
      <c r="G263" s="530"/>
      <c r="H263" s="238">
        <f>SUM(H261:H262)</f>
        <v>0.252</v>
      </c>
    </row>
    <row r="264" spans="1:8" ht="14.25">
      <c r="A264" s="812" t="s">
        <v>1726</v>
      </c>
      <c r="B264" s="812"/>
      <c r="C264" s="812"/>
      <c r="D264" s="812"/>
      <c r="E264" s="812"/>
      <c r="F264" s="812"/>
      <c r="G264" s="812"/>
      <c r="H264" s="812"/>
    </row>
    <row r="265" spans="1:8" ht="15">
      <c r="A265" s="807" t="s">
        <v>863</v>
      </c>
      <c r="B265" s="807"/>
      <c r="C265" s="807"/>
      <c r="D265" s="807"/>
      <c r="E265" s="807"/>
      <c r="F265" s="807"/>
      <c r="G265" s="807"/>
      <c r="H265" s="807"/>
    </row>
    <row r="266" spans="1:8" ht="15">
      <c r="A266" s="809" t="s">
        <v>23</v>
      </c>
      <c r="B266" s="809"/>
      <c r="C266" s="809"/>
      <c r="D266" s="809"/>
      <c r="E266" s="809"/>
      <c r="F266" s="809"/>
      <c r="G266" s="809"/>
      <c r="H266" s="809"/>
    </row>
    <row r="267" spans="1:8" ht="15">
      <c r="A267" s="523">
        <v>1</v>
      </c>
      <c r="B267" s="476" t="s">
        <v>24</v>
      </c>
      <c r="C267" s="524" t="s">
        <v>25</v>
      </c>
      <c r="D267" s="523">
        <v>3.6</v>
      </c>
      <c r="E267" s="523">
        <v>160000</v>
      </c>
      <c r="F267" s="525">
        <v>160</v>
      </c>
      <c r="G267" s="479">
        <f>F267/E267</f>
        <v>0.001</v>
      </c>
      <c r="H267" s="481">
        <f>G267*D267/100</f>
        <v>0</v>
      </c>
    </row>
    <row r="268" spans="1:8" ht="15">
      <c r="A268" s="523">
        <v>2</v>
      </c>
      <c r="B268" s="476" t="s">
        <v>26</v>
      </c>
      <c r="C268" s="523" t="s">
        <v>724</v>
      </c>
      <c r="D268" s="523">
        <v>39</v>
      </c>
      <c r="E268" s="523">
        <v>94</v>
      </c>
      <c r="F268" s="531">
        <v>0.094</v>
      </c>
      <c r="G268" s="479">
        <f>F268/E268</f>
        <v>0.001</v>
      </c>
      <c r="H268" s="481">
        <f>G268*D268/100</f>
        <v>0</v>
      </c>
    </row>
    <row r="269" spans="1:8" ht="15">
      <c r="A269" s="523">
        <v>3</v>
      </c>
      <c r="B269" s="484" t="s">
        <v>27</v>
      </c>
      <c r="C269" s="491" t="s">
        <v>724</v>
      </c>
      <c r="D269" s="491">
        <v>57.4</v>
      </c>
      <c r="E269" s="491">
        <v>38000</v>
      </c>
      <c r="F269" s="527">
        <v>38</v>
      </c>
      <c r="G269" s="488">
        <f>F269/E269</f>
        <v>0.001</v>
      </c>
      <c r="H269" s="488">
        <f>G269*D269/100</f>
        <v>0.001</v>
      </c>
    </row>
    <row r="270" spans="1:8" ht="15">
      <c r="A270" s="491"/>
      <c r="B270" s="484" t="s">
        <v>701</v>
      </c>
      <c r="C270" s="491"/>
      <c r="D270" s="491">
        <v>100</v>
      </c>
      <c r="E270" s="491"/>
      <c r="F270" s="491"/>
      <c r="G270" s="487"/>
      <c r="H270" s="488">
        <f>SUM(H267:H269)</f>
        <v>0.001</v>
      </c>
    </row>
    <row r="271" spans="1:8" ht="15">
      <c r="A271" s="807" t="s">
        <v>864</v>
      </c>
      <c r="B271" s="807"/>
      <c r="C271" s="807"/>
      <c r="D271" s="807"/>
      <c r="E271" s="807"/>
      <c r="F271" s="807"/>
      <c r="G271" s="807"/>
      <c r="H271" s="807"/>
    </row>
    <row r="272" spans="1:8" ht="15">
      <c r="A272" s="809" t="s">
        <v>11</v>
      </c>
      <c r="B272" s="809"/>
      <c r="C272" s="809"/>
      <c r="D272" s="809"/>
      <c r="E272" s="809"/>
      <c r="F272" s="809"/>
      <c r="G272" s="809"/>
      <c r="H272" s="809"/>
    </row>
    <row r="273" spans="1:8" ht="15">
      <c r="A273" s="523">
        <v>1</v>
      </c>
      <c r="B273" s="476" t="s">
        <v>804</v>
      </c>
      <c r="C273" s="524" t="s">
        <v>294</v>
      </c>
      <c r="D273" s="523">
        <v>15</v>
      </c>
      <c r="E273" s="523">
        <v>4</v>
      </c>
      <c r="F273" s="532">
        <f>"мат"!C80</f>
        <v>3.108</v>
      </c>
      <c r="G273" s="479">
        <f>F273/E273</f>
        <v>0.777</v>
      </c>
      <c r="H273" s="481">
        <f>G273*D273/100</f>
        <v>0.117</v>
      </c>
    </row>
    <row r="274" spans="1:8" ht="15">
      <c r="A274" s="523">
        <v>2</v>
      </c>
      <c r="B274" s="476" t="s">
        <v>12</v>
      </c>
      <c r="C274" s="523" t="s">
        <v>1172</v>
      </c>
      <c r="D274" s="523">
        <v>56.1</v>
      </c>
      <c r="E274" s="523">
        <v>790</v>
      </c>
      <c r="F274" s="526">
        <f>"мат"!E87</f>
        <v>250</v>
      </c>
      <c r="G274" s="479">
        <f>F274/E274</f>
        <v>0.316</v>
      </c>
      <c r="H274" s="481">
        <f>G274*D274/100</f>
        <v>0.177</v>
      </c>
    </row>
    <row r="275" spans="1:8" ht="15">
      <c r="A275" s="523">
        <v>3</v>
      </c>
      <c r="B275" s="484" t="s">
        <v>13</v>
      </c>
      <c r="C275" s="491" t="s">
        <v>697</v>
      </c>
      <c r="D275" s="491">
        <v>28.9</v>
      </c>
      <c r="E275" s="491">
        <v>151000</v>
      </c>
      <c r="F275" s="527">
        <f>"мат"!E84</f>
        <v>15000</v>
      </c>
      <c r="G275" s="488">
        <f>F275/E275</f>
        <v>0.099</v>
      </c>
      <c r="H275" s="488">
        <f>G275*D275/100</f>
        <v>0.029</v>
      </c>
    </row>
    <row r="276" spans="1:8" ht="15">
      <c r="A276" s="491"/>
      <c r="B276" s="484" t="s">
        <v>701</v>
      </c>
      <c r="C276" s="491"/>
      <c r="D276" s="491">
        <v>100</v>
      </c>
      <c r="E276" s="491"/>
      <c r="F276" s="491"/>
      <c r="G276" s="487"/>
      <c r="H276" s="488">
        <f>SUM(H273:H275)</f>
        <v>0.323</v>
      </c>
    </row>
    <row r="277" spans="1:8" ht="15">
      <c r="A277" s="807" t="s">
        <v>870</v>
      </c>
      <c r="B277" s="807"/>
      <c r="C277" s="807"/>
      <c r="D277" s="807"/>
      <c r="E277" s="807"/>
      <c r="F277" s="807"/>
      <c r="G277" s="807"/>
      <c r="H277" s="807"/>
    </row>
    <row r="278" spans="1:8" ht="15">
      <c r="A278" s="809" t="s">
        <v>17</v>
      </c>
      <c r="B278" s="809"/>
      <c r="C278" s="809"/>
      <c r="D278" s="809"/>
      <c r="E278" s="809"/>
      <c r="F278" s="809"/>
      <c r="G278" s="809"/>
      <c r="H278" s="809"/>
    </row>
    <row r="279" spans="1:8" ht="15">
      <c r="A279" s="523">
        <v>1</v>
      </c>
      <c r="B279" s="476" t="s">
        <v>18</v>
      </c>
      <c r="C279" s="524" t="s">
        <v>697</v>
      </c>
      <c r="D279" s="523">
        <v>1</v>
      </c>
      <c r="E279" s="523">
        <v>4300</v>
      </c>
      <c r="F279" s="525">
        <f>"мат"!C69</f>
        <v>1850</v>
      </c>
      <c r="G279" s="479">
        <f>F279/E279</f>
        <v>0.43</v>
      </c>
      <c r="H279" s="481">
        <f>G279*D279/100</f>
        <v>0.004</v>
      </c>
    </row>
    <row r="280" spans="1:8" ht="15">
      <c r="A280" s="523">
        <v>2</v>
      </c>
      <c r="B280" s="476" t="s">
        <v>951</v>
      </c>
      <c r="C280" s="523" t="s">
        <v>724</v>
      </c>
      <c r="D280" s="523">
        <v>51.2</v>
      </c>
      <c r="E280" s="523">
        <v>89</v>
      </c>
      <c r="F280" s="526">
        <f>"мат"!C82</f>
        <v>42.63</v>
      </c>
      <c r="G280" s="479">
        <f>F280/E280</f>
        <v>0.479</v>
      </c>
      <c r="H280" s="481">
        <f>G280*D280/100</f>
        <v>0.245</v>
      </c>
    </row>
    <row r="281" spans="1:8" ht="15">
      <c r="A281" s="523">
        <v>3</v>
      </c>
      <c r="B281" s="484" t="s">
        <v>19</v>
      </c>
      <c r="C281" s="491" t="s">
        <v>724</v>
      </c>
      <c r="D281" s="491">
        <v>47.8</v>
      </c>
      <c r="E281" s="491">
        <v>3860</v>
      </c>
      <c r="F281" s="527">
        <f>"мат"!E86</f>
        <v>600</v>
      </c>
      <c r="G281" s="488">
        <f>F281/E281</f>
        <v>0.155</v>
      </c>
      <c r="H281" s="488">
        <f>G281*D281/100</f>
        <v>0.074</v>
      </c>
    </row>
    <row r="282" spans="1:8" ht="15">
      <c r="A282" s="491"/>
      <c r="B282" s="484" t="s">
        <v>701</v>
      </c>
      <c r="C282" s="491"/>
      <c r="D282" s="491">
        <v>100</v>
      </c>
      <c r="E282" s="491"/>
      <c r="F282" s="491"/>
      <c r="G282" s="487"/>
      <c r="H282" s="488">
        <f>SUM(H279:H281)</f>
        <v>0.323</v>
      </c>
    </row>
    <row r="283" spans="1:8" ht="15">
      <c r="A283" s="807" t="s">
        <v>882</v>
      </c>
      <c r="B283" s="807"/>
      <c r="C283" s="807"/>
      <c r="D283" s="807"/>
      <c r="E283" s="807"/>
      <c r="F283" s="807"/>
      <c r="G283" s="807"/>
      <c r="H283" s="807"/>
    </row>
    <row r="284" spans="1:8" ht="15">
      <c r="A284" s="809" t="s">
        <v>883</v>
      </c>
      <c r="B284" s="809"/>
      <c r="C284" s="809"/>
      <c r="D284" s="809"/>
      <c r="E284" s="809"/>
      <c r="F284" s="809"/>
      <c r="G284" s="809"/>
      <c r="H284" s="809"/>
    </row>
    <row r="285" spans="1:8" ht="15">
      <c r="A285" s="523">
        <v>1</v>
      </c>
      <c r="B285" s="476" t="s">
        <v>884</v>
      </c>
      <c r="C285" s="524" t="s">
        <v>724</v>
      </c>
      <c r="D285" s="523">
        <v>74.3</v>
      </c>
      <c r="E285" s="523">
        <v>376</v>
      </c>
      <c r="F285" s="533">
        <v>0.376</v>
      </c>
      <c r="G285" s="479">
        <f>F285/E285</f>
        <v>0.001</v>
      </c>
      <c r="H285" s="481">
        <f>G285*D285/100</f>
        <v>0.001</v>
      </c>
    </row>
    <row r="286" spans="1:8" ht="15">
      <c r="A286" s="523">
        <v>2</v>
      </c>
      <c r="B286" s="476" t="s">
        <v>26</v>
      </c>
      <c r="C286" s="523" t="s">
        <v>724</v>
      </c>
      <c r="D286" s="523">
        <v>22.5</v>
      </c>
      <c r="E286" s="523">
        <v>94</v>
      </c>
      <c r="F286" s="526">
        <v>0.09</v>
      </c>
      <c r="G286" s="479">
        <f>F286/E286</f>
        <v>0.001</v>
      </c>
      <c r="H286" s="481">
        <f>G286*D286/100</f>
        <v>0</v>
      </c>
    </row>
    <row r="287" spans="1:8" ht="15">
      <c r="A287" s="523">
        <v>3</v>
      </c>
      <c r="B287" s="484" t="s">
        <v>885</v>
      </c>
      <c r="C287" s="491" t="s">
        <v>697</v>
      </c>
      <c r="D287" s="491">
        <v>3.2</v>
      </c>
      <c r="E287" s="491">
        <v>101100</v>
      </c>
      <c r="F287" s="527">
        <v>101.1</v>
      </c>
      <c r="G287" s="488">
        <f>F287/E287</f>
        <v>0.001</v>
      </c>
      <c r="H287" s="488">
        <f>G287*D287/100</f>
        <v>0</v>
      </c>
    </row>
    <row r="288" spans="1:8" ht="16.5" customHeight="1">
      <c r="A288" s="491"/>
      <c r="B288" s="484" t="s">
        <v>701</v>
      </c>
      <c r="C288" s="491"/>
      <c r="D288" s="491">
        <v>100</v>
      </c>
      <c r="E288" s="491"/>
      <c r="F288" s="491"/>
      <c r="G288" s="487"/>
      <c r="H288" s="488">
        <f>SUM(H285:H287)</f>
        <v>0.001</v>
      </c>
    </row>
    <row r="289" spans="1:8" ht="15">
      <c r="A289" s="819" t="s">
        <v>1737</v>
      </c>
      <c r="B289" s="819"/>
      <c r="C289" s="819"/>
      <c r="D289" s="819"/>
      <c r="E289" s="819"/>
      <c r="F289" s="819"/>
      <c r="G289" s="819"/>
      <c r="H289" s="819"/>
    </row>
    <row r="290" spans="1:8" ht="15">
      <c r="A290" s="820" t="s">
        <v>903</v>
      </c>
      <c r="B290" s="820"/>
      <c r="C290" s="820"/>
      <c r="D290" s="820"/>
      <c r="E290" s="820"/>
      <c r="F290" s="820"/>
      <c r="G290" s="820"/>
      <c r="H290" s="820"/>
    </row>
    <row r="291" spans="1:8" ht="15">
      <c r="A291" s="14">
        <v>1</v>
      </c>
      <c r="B291" s="534" t="s">
        <v>1220</v>
      </c>
      <c r="C291" s="14" t="s">
        <v>697</v>
      </c>
      <c r="D291" s="14">
        <v>17.4</v>
      </c>
      <c r="E291" s="14">
        <v>10290</v>
      </c>
      <c r="F291" s="535">
        <f>"мат"!E71</f>
        <v>2370</v>
      </c>
      <c r="G291" s="536">
        <f>F291/E291</f>
        <v>0.23</v>
      </c>
      <c r="H291" s="537">
        <f>G291*D291/100</f>
        <v>0.04</v>
      </c>
    </row>
    <row r="292" spans="1:8" ht="15">
      <c r="A292" s="14">
        <v>2</v>
      </c>
      <c r="B292" s="534" t="s">
        <v>696</v>
      </c>
      <c r="C292" s="14" t="s">
        <v>697</v>
      </c>
      <c r="D292" s="14">
        <v>40</v>
      </c>
      <c r="E292" s="14">
        <v>4700</v>
      </c>
      <c r="F292" s="535">
        <f>"мат"!E67</f>
        <v>3150</v>
      </c>
      <c r="G292" s="536">
        <f>F292/E292</f>
        <v>0.67</v>
      </c>
      <c r="H292" s="536">
        <f>G292*D292/100</f>
        <v>0.268</v>
      </c>
    </row>
    <row r="293" spans="1:8" ht="15">
      <c r="A293" s="14">
        <v>3</v>
      </c>
      <c r="B293" s="534" t="s">
        <v>698</v>
      </c>
      <c r="C293" s="31" t="s">
        <v>697</v>
      </c>
      <c r="D293" s="14">
        <v>28.5</v>
      </c>
      <c r="E293" s="14">
        <v>1670</v>
      </c>
      <c r="F293" s="163">
        <f>"мат"!E69</f>
        <v>1850</v>
      </c>
      <c r="G293" s="536">
        <f>F293/E293</f>
        <v>1.108</v>
      </c>
      <c r="H293" s="536">
        <f>G293*D293/100</f>
        <v>0.316</v>
      </c>
    </row>
    <row r="294" spans="1:8" ht="15">
      <c r="A294" s="30">
        <v>4</v>
      </c>
      <c r="B294" s="538" t="s">
        <v>904</v>
      </c>
      <c r="C294" s="152" t="s">
        <v>697</v>
      </c>
      <c r="D294" s="152">
        <v>14.1</v>
      </c>
      <c r="E294" s="152">
        <v>1850</v>
      </c>
      <c r="F294" s="539">
        <v>1.85</v>
      </c>
      <c r="G294" s="540">
        <v>0.001</v>
      </c>
      <c r="H294" s="540">
        <f>G294*D294/100</f>
        <v>0</v>
      </c>
    </row>
    <row r="295" spans="1:12" ht="15">
      <c r="A295" s="152"/>
      <c r="B295" s="538" t="s">
        <v>701</v>
      </c>
      <c r="C295" s="152"/>
      <c r="D295" s="152">
        <v>100</v>
      </c>
      <c r="E295" s="152"/>
      <c r="F295" s="539"/>
      <c r="G295" s="541"/>
      <c r="H295" s="540">
        <f>SUM(H291:H294)</f>
        <v>0.624</v>
      </c>
      <c r="L295" s="32"/>
    </row>
    <row r="296" spans="1:12" ht="15">
      <c r="A296" s="819" t="s">
        <v>1738</v>
      </c>
      <c r="B296" s="819"/>
      <c r="C296" s="819"/>
      <c r="D296" s="819"/>
      <c r="E296" s="819"/>
      <c r="F296" s="819"/>
      <c r="G296" s="819"/>
      <c r="H296" s="819"/>
      <c r="L296" s="32"/>
    </row>
    <row r="297" spans="1:12" ht="15">
      <c r="A297" s="820" t="s">
        <v>920</v>
      </c>
      <c r="B297" s="820"/>
      <c r="C297" s="820"/>
      <c r="D297" s="820"/>
      <c r="E297" s="820"/>
      <c r="F297" s="820"/>
      <c r="G297" s="820"/>
      <c r="H297" s="820"/>
      <c r="L297" s="32"/>
    </row>
    <row r="298" spans="1:12" ht="15">
      <c r="A298" s="14">
        <v>1</v>
      </c>
      <c r="B298" s="534" t="s">
        <v>768</v>
      </c>
      <c r="C298" s="14" t="s">
        <v>765</v>
      </c>
      <c r="D298" s="14">
        <v>85</v>
      </c>
      <c r="E298" s="14">
        <v>6</v>
      </c>
      <c r="F298" s="245">
        <v>0.006</v>
      </c>
      <c r="G298" s="536">
        <f>F298/E298</f>
        <v>0.001</v>
      </c>
      <c r="H298" s="537">
        <f>G298*D298/100</f>
        <v>0.001</v>
      </c>
      <c r="L298" s="32"/>
    </row>
    <row r="299" spans="1:12" ht="15">
      <c r="A299" s="14">
        <v>2</v>
      </c>
      <c r="B299" s="534" t="s">
        <v>918</v>
      </c>
      <c r="C299" s="14" t="s">
        <v>765</v>
      </c>
      <c r="D299" s="14">
        <v>13</v>
      </c>
      <c r="E299" s="14">
        <v>260</v>
      </c>
      <c r="F299" s="245">
        <v>0.26</v>
      </c>
      <c r="G299" s="536">
        <f>F299/E299</f>
        <v>0.001</v>
      </c>
      <c r="H299" s="536">
        <f>G299*D299/100</f>
        <v>0</v>
      </c>
      <c r="L299" s="32"/>
    </row>
    <row r="300" spans="1:12" ht="15">
      <c r="A300" s="14">
        <v>3</v>
      </c>
      <c r="B300" s="538" t="s">
        <v>919</v>
      </c>
      <c r="C300" s="30" t="s">
        <v>697</v>
      </c>
      <c r="D300" s="152">
        <v>2</v>
      </c>
      <c r="E300" s="152">
        <v>374</v>
      </c>
      <c r="F300" s="542">
        <v>0.374</v>
      </c>
      <c r="G300" s="540">
        <f>F300/E300</f>
        <v>0.001</v>
      </c>
      <c r="H300" s="540">
        <f>G300*D300/100</f>
        <v>0</v>
      </c>
      <c r="L300" s="32"/>
    </row>
    <row r="301" spans="1:12" ht="15">
      <c r="A301" s="152"/>
      <c r="B301" s="538" t="s">
        <v>701</v>
      </c>
      <c r="C301" s="152"/>
      <c r="D301" s="152">
        <v>100</v>
      </c>
      <c r="E301" s="152"/>
      <c r="F301" s="539"/>
      <c r="G301" s="541"/>
      <c r="H301" s="540">
        <f>SUM(H298:H300)</f>
        <v>0.001</v>
      </c>
      <c r="L301" s="32"/>
    </row>
    <row r="302" spans="1:12" ht="15">
      <c r="A302" s="819" t="s">
        <v>1739</v>
      </c>
      <c r="B302" s="819"/>
      <c r="C302" s="819"/>
      <c r="D302" s="819"/>
      <c r="E302" s="819"/>
      <c r="F302" s="819"/>
      <c r="G302" s="819"/>
      <c r="H302" s="819"/>
      <c r="L302" s="32"/>
    </row>
    <row r="303" spans="1:12" ht="15">
      <c r="A303" s="820" t="s">
        <v>927</v>
      </c>
      <c r="B303" s="820"/>
      <c r="C303" s="820"/>
      <c r="D303" s="820"/>
      <c r="E303" s="820"/>
      <c r="F303" s="820"/>
      <c r="G303" s="820"/>
      <c r="H303" s="820"/>
      <c r="L303" s="32"/>
    </row>
    <row r="304" spans="1:12" ht="15">
      <c r="A304" s="14">
        <v>1</v>
      </c>
      <c r="B304" s="534" t="s">
        <v>652</v>
      </c>
      <c r="C304" s="14" t="s">
        <v>723</v>
      </c>
      <c r="D304" s="14">
        <v>90.6</v>
      </c>
      <c r="E304" s="14">
        <v>900</v>
      </c>
      <c r="F304" s="245">
        <f>"мат"!E15</f>
        <v>313</v>
      </c>
      <c r="G304" s="536">
        <f>F304/E304</f>
        <v>0.348</v>
      </c>
      <c r="H304" s="537">
        <f>G304*D304/100</f>
        <v>0.315</v>
      </c>
      <c r="L304" s="32"/>
    </row>
    <row r="305" spans="1:8" ht="15">
      <c r="A305" s="14">
        <v>2</v>
      </c>
      <c r="B305" s="538" t="s">
        <v>928</v>
      </c>
      <c r="C305" s="152" t="s">
        <v>1043</v>
      </c>
      <c r="D305" s="152">
        <v>9.4</v>
      </c>
      <c r="E305" s="152">
        <v>491</v>
      </c>
      <c r="F305" s="542">
        <v>0.491</v>
      </c>
      <c r="G305" s="540">
        <f>F305/E305</f>
        <v>0.001</v>
      </c>
      <c r="H305" s="540">
        <f>G305*D305/100</f>
        <v>0</v>
      </c>
    </row>
    <row r="306" spans="1:8" ht="15">
      <c r="A306" s="152"/>
      <c r="B306" s="538" t="s">
        <v>701</v>
      </c>
      <c r="C306" s="152"/>
      <c r="D306" s="152">
        <v>100</v>
      </c>
      <c r="E306" s="152"/>
      <c r="F306" s="539"/>
      <c r="G306" s="541"/>
      <c r="H306" s="540">
        <f>SUM(H304:H305)</f>
        <v>0.315</v>
      </c>
    </row>
    <row r="307" spans="1:8" ht="15">
      <c r="A307" s="704" t="s">
        <v>1746</v>
      </c>
      <c r="B307" s="704"/>
      <c r="C307" s="704"/>
      <c r="D307" s="704"/>
      <c r="E307" s="704"/>
      <c r="F307" s="704"/>
      <c r="G307" s="704"/>
      <c r="H307" s="704"/>
    </row>
    <row r="308" spans="1:8" ht="15">
      <c r="A308" s="784" t="s">
        <v>1747</v>
      </c>
      <c r="B308" s="784"/>
      <c r="C308" s="784"/>
      <c r="D308" s="784"/>
      <c r="E308" s="784"/>
      <c r="F308" s="784"/>
      <c r="G308" s="784"/>
      <c r="H308" s="784"/>
    </row>
    <row r="309" spans="1:8" ht="15">
      <c r="A309" s="707" t="s">
        <v>1167</v>
      </c>
      <c r="B309" s="707"/>
      <c r="C309" s="707"/>
      <c r="D309" s="707"/>
      <c r="E309" s="707"/>
      <c r="F309" s="707"/>
      <c r="G309" s="707"/>
      <c r="H309" s="707"/>
    </row>
    <row r="310" spans="1:8" ht="18">
      <c r="A310" s="148">
        <v>1</v>
      </c>
      <c r="B310" s="210" t="s">
        <v>1217</v>
      </c>
      <c r="C310" s="148" t="s">
        <v>1865</v>
      </c>
      <c r="D310" s="171">
        <v>100</v>
      </c>
      <c r="E310" s="171">
        <v>10905</v>
      </c>
      <c r="F310" s="518">
        <f>"мат"!E44</f>
        <v>3400</v>
      </c>
      <c r="G310" s="237">
        <f>F310/E310</f>
        <v>0.312</v>
      </c>
      <c r="H310" s="238">
        <f>G310*D310/100</f>
        <v>0.312</v>
      </c>
    </row>
    <row r="311" spans="1:8" ht="15">
      <c r="A311" s="784" t="s">
        <v>1272</v>
      </c>
      <c r="B311" s="784"/>
      <c r="C311" s="784"/>
      <c r="D311" s="784"/>
      <c r="E311" s="784"/>
      <c r="F311" s="784"/>
      <c r="G311" s="784"/>
      <c r="H311" s="784"/>
    </row>
    <row r="312" spans="1:8" ht="15">
      <c r="A312" s="707" t="s">
        <v>1193</v>
      </c>
      <c r="B312" s="707"/>
      <c r="C312" s="707"/>
      <c r="D312" s="707"/>
      <c r="E312" s="707"/>
      <c r="F312" s="707"/>
      <c r="G312" s="707"/>
      <c r="H312" s="707"/>
    </row>
    <row r="313" spans="1:8" ht="15">
      <c r="A313" s="123">
        <v>1</v>
      </c>
      <c r="B313" s="505" t="s">
        <v>1194</v>
      </c>
      <c r="C313" s="8" t="s">
        <v>360</v>
      </c>
      <c r="D313" s="8">
        <v>51</v>
      </c>
      <c r="E313" s="8">
        <v>149</v>
      </c>
      <c r="F313" s="517">
        <v>0.149</v>
      </c>
      <c r="G313" s="239">
        <f>F313/E313</f>
        <v>0.001</v>
      </c>
      <c r="H313" s="209">
        <f>G313*D313/100</f>
        <v>0.001</v>
      </c>
    </row>
    <row r="314" spans="1:8" ht="15">
      <c r="A314" s="11">
        <v>2</v>
      </c>
      <c r="B314" s="244" t="s">
        <v>1195</v>
      </c>
      <c r="C314" s="12" t="s">
        <v>360</v>
      </c>
      <c r="D314" s="12">
        <v>49</v>
      </c>
      <c r="E314" s="12">
        <v>54</v>
      </c>
      <c r="F314" s="506">
        <f>"мат"!E30</f>
        <v>120</v>
      </c>
      <c r="G314" s="242">
        <f>F314/E314</f>
        <v>2.222</v>
      </c>
      <c r="H314" s="243">
        <f>G314*D314/100</f>
        <v>1.089</v>
      </c>
    </row>
    <row r="315" spans="1:8" ht="15">
      <c r="A315" s="11"/>
      <c r="B315" s="244" t="s">
        <v>701</v>
      </c>
      <c r="C315" s="12"/>
      <c r="D315" s="12">
        <v>100</v>
      </c>
      <c r="E315" s="12"/>
      <c r="F315" s="508"/>
      <c r="G315" s="509"/>
      <c r="H315" s="243">
        <f>SUM(H313:H314)</f>
        <v>1.09</v>
      </c>
    </row>
    <row r="316" spans="1:8" ht="15">
      <c r="A316" s="784" t="s">
        <v>1273</v>
      </c>
      <c r="B316" s="784"/>
      <c r="C316" s="784"/>
      <c r="D316" s="784"/>
      <c r="E316" s="784"/>
      <c r="F316" s="784"/>
      <c r="G316" s="784"/>
      <c r="H316" s="784"/>
    </row>
    <row r="317" spans="1:8" ht="15">
      <c r="A317" s="707" t="s">
        <v>138</v>
      </c>
      <c r="B317" s="707"/>
      <c r="C317" s="707"/>
      <c r="D317" s="707"/>
      <c r="E317" s="707"/>
      <c r="F317" s="707"/>
      <c r="G317" s="707"/>
      <c r="H317" s="707"/>
    </row>
    <row r="318" spans="1:8" ht="15">
      <c r="A318" s="123">
        <v>1</v>
      </c>
      <c r="B318" s="505" t="s">
        <v>139</v>
      </c>
      <c r="C318" s="123" t="s">
        <v>1219</v>
      </c>
      <c r="D318" s="8">
        <v>33</v>
      </c>
      <c r="E318" s="8">
        <v>57000</v>
      </c>
      <c r="F318" s="506">
        <f>"мат"!E61</f>
        <v>7200</v>
      </c>
      <c r="G318" s="239">
        <f>F318/E318</f>
        <v>0.126</v>
      </c>
      <c r="H318" s="209">
        <f>G318*D318/100</f>
        <v>0.042</v>
      </c>
    </row>
    <row r="319" spans="1:8" ht="18">
      <c r="A319" s="11">
        <v>2</v>
      </c>
      <c r="B319" s="244" t="s">
        <v>1217</v>
      </c>
      <c r="C319" s="11" t="s">
        <v>1865</v>
      </c>
      <c r="D319" s="169">
        <v>67</v>
      </c>
      <c r="E319" s="12">
        <v>10905</v>
      </c>
      <c r="F319" s="506">
        <f>"мат"!E44</f>
        <v>3400</v>
      </c>
      <c r="G319" s="242">
        <f>F319/E319</f>
        <v>0.312</v>
      </c>
      <c r="H319" s="243">
        <f>G319*D319/100</f>
        <v>0.209</v>
      </c>
    </row>
    <row r="320" spans="1:8" ht="15">
      <c r="A320" s="11"/>
      <c r="B320" s="244" t="s">
        <v>701</v>
      </c>
      <c r="C320" s="12"/>
      <c r="D320" s="12">
        <v>100</v>
      </c>
      <c r="E320" s="12"/>
      <c r="F320" s="508"/>
      <c r="G320" s="509"/>
      <c r="H320" s="243">
        <f>SUM(H318:H319)</f>
        <v>0.251</v>
      </c>
    </row>
    <row r="321" spans="1:8" ht="15">
      <c r="A321" s="704" t="s">
        <v>1274</v>
      </c>
      <c r="B321" s="704"/>
      <c r="C321" s="704"/>
      <c r="D321" s="704"/>
      <c r="E321" s="704"/>
      <c r="F321" s="704"/>
      <c r="G321" s="704"/>
      <c r="H321" s="704"/>
    </row>
    <row r="322" spans="1:8" ht="15">
      <c r="A322" s="707" t="s">
        <v>147</v>
      </c>
      <c r="B322" s="707"/>
      <c r="C322" s="707"/>
      <c r="D322" s="707"/>
      <c r="E322" s="707"/>
      <c r="F322" s="707"/>
      <c r="G322" s="707"/>
      <c r="H322" s="707"/>
    </row>
    <row r="323" spans="1:8" ht="15">
      <c r="A323" s="148"/>
      <c r="B323" s="240" t="s">
        <v>148</v>
      </c>
      <c r="C323" s="148" t="s">
        <v>149</v>
      </c>
      <c r="D323" s="170">
        <v>100</v>
      </c>
      <c r="E323" s="148">
        <v>547</v>
      </c>
      <c r="F323" s="543">
        <v>0.547</v>
      </c>
      <c r="G323" s="238">
        <v>0.001</v>
      </c>
      <c r="H323" s="238">
        <f>G323*D323/100</f>
        <v>0.001</v>
      </c>
    </row>
    <row r="324" spans="1:8" ht="15">
      <c r="A324" s="704" t="s">
        <v>1275</v>
      </c>
      <c r="B324" s="704"/>
      <c r="C324" s="704"/>
      <c r="D324" s="704"/>
      <c r="E324" s="704"/>
      <c r="F324" s="704"/>
      <c r="G324" s="704"/>
      <c r="H324" s="704"/>
    </row>
    <row r="325" spans="1:8" ht="15">
      <c r="A325" s="707" t="s">
        <v>151</v>
      </c>
      <c r="B325" s="707"/>
      <c r="C325" s="707"/>
      <c r="D325" s="707"/>
      <c r="E325" s="707"/>
      <c r="F325" s="707"/>
      <c r="G325" s="707"/>
      <c r="H325" s="707"/>
    </row>
    <row r="326" spans="1:8" ht="15">
      <c r="A326" s="148"/>
      <c r="B326" s="240" t="s">
        <v>150</v>
      </c>
      <c r="C326" s="148" t="s">
        <v>149</v>
      </c>
      <c r="D326" s="170">
        <v>100</v>
      </c>
      <c r="E326" s="148">
        <v>15</v>
      </c>
      <c r="F326" s="543">
        <v>0.015</v>
      </c>
      <c r="G326" s="238">
        <v>0.001</v>
      </c>
      <c r="H326" s="238">
        <f>G326*D326/100</f>
        <v>0.001</v>
      </c>
    </row>
    <row r="327" spans="1:8" ht="14.25">
      <c r="A327" s="106"/>
      <c r="B327" s="106"/>
      <c r="C327" s="106"/>
      <c r="D327" s="106"/>
      <c r="E327" s="106"/>
      <c r="F327" s="106"/>
      <c r="G327" s="106"/>
      <c r="H327" s="106"/>
    </row>
    <row r="328" spans="1:8" ht="14.25">
      <c r="A328" s="106"/>
      <c r="B328" s="106"/>
      <c r="C328" s="106"/>
      <c r="D328" s="106"/>
      <c r="E328" s="106"/>
      <c r="F328" s="106"/>
      <c r="G328" s="106"/>
      <c r="H328" s="106"/>
    </row>
    <row r="329" spans="1:8" ht="14.25">
      <c r="A329" s="106"/>
      <c r="B329" s="801" t="s">
        <v>1150</v>
      </c>
      <c r="C329" s="801"/>
      <c r="D329" s="801"/>
      <c r="E329" s="801"/>
      <c r="F329" s="801"/>
      <c r="G329" s="801"/>
      <c r="H329" s="106"/>
    </row>
    <row r="330" spans="1:8" ht="12.75">
      <c r="A330" s="202"/>
      <c r="B330" s="202"/>
      <c r="C330" s="202"/>
      <c r="D330" s="202"/>
      <c r="E330" s="202"/>
      <c r="F330" s="202"/>
      <c r="G330" s="202"/>
      <c r="H330" s="202"/>
    </row>
    <row r="331" spans="1:8" ht="12.75">
      <c r="A331" s="202"/>
      <c r="B331" s="202"/>
      <c r="C331" s="202"/>
      <c r="D331" s="202"/>
      <c r="E331" s="202"/>
      <c r="F331" s="202"/>
      <c r="G331" s="202"/>
      <c r="H331" s="202"/>
    </row>
  </sheetData>
  <sheetProtection/>
  <mergeCells count="105">
    <mergeCell ref="A325:H325"/>
    <mergeCell ref="A316:H316"/>
    <mergeCell ref="A317:H317"/>
    <mergeCell ref="A321:H321"/>
    <mergeCell ref="A322:H322"/>
    <mergeCell ref="A190:H190"/>
    <mergeCell ref="A217:H217"/>
    <mergeCell ref="A212:H212"/>
    <mergeCell ref="A216:H216"/>
    <mergeCell ref="A204:H204"/>
    <mergeCell ref="A324:H324"/>
    <mergeCell ref="A278:H278"/>
    <mergeCell ref="A258:H258"/>
    <mergeCell ref="A259:H259"/>
    <mergeCell ref="A283:H283"/>
    <mergeCell ref="A253:H253"/>
    <mergeCell ref="A309:H309"/>
    <mergeCell ref="A307:H307"/>
    <mergeCell ref="A308:H308"/>
    <mergeCell ref="A311:H311"/>
    <mergeCell ref="B329:G329"/>
    <mergeCell ref="A163:H163"/>
    <mergeCell ref="A164:H164"/>
    <mergeCell ref="A241:H241"/>
    <mergeCell ref="A177:H177"/>
    <mergeCell ref="A178:H178"/>
    <mergeCell ref="A312:H312"/>
    <mergeCell ref="A271:H271"/>
    <mergeCell ref="A290:H290"/>
    <mergeCell ref="A302:H302"/>
    <mergeCell ref="A25:H25"/>
    <mergeCell ref="A24:H24"/>
    <mergeCell ref="A132:H132"/>
    <mergeCell ref="A133:H133"/>
    <mergeCell ref="A96:H96"/>
    <mergeCell ref="A97:H97"/>
    <mergeCell ref="A116:H116"/>
    <mergeCell ref="A30:H30"/>
    <mergeCell ref="A31:H31"/>
    <mergeCell ref="A78:H78"/>
    <mergeCell ref="A44:H44"/>
    <mergeCell ref="A86:H86"/>
    <mergeCell ref="A51:H51"/>
    <mergeCell ref="A61:H61"/>
    <mergeCell ref="A62:H62"/>
    <mergeCell ref="A50:H50"/>
    <mergeCell ref="A56:H56"/>
    <mergeCell ref="A77:H77"/>
    <mergeCell ref="A73:H73"/>
    <mergeCell ref="A55:H55"/>
    <mergeCell ref="A1:H1"/>
    <mergeCell ref="A2:H2"/>
    <mergeCell ref="A18:H18"/>
    <mergeCell ref="A12:H12"/>
    <mergeCell ref="A13:H13"/>
    <mergeCell ref="A43:H43"/>
    <mergeCell ref="A35:H35"/>
    <mergeCell ref="A36:H36"/>
    <mergeCell ref="A19:H19"/>
    <mergeCell ref="E3:F3"/>
    <mergeCell ref="A303:H303"/>
    <mergeCell ref="A289:H289"/>
    <mergeCell ref="A272:H272"/>
    <mergeCell ref="A284:H284"/>
    <mergeCell ref="A137:H137"/>
    <mergeCell ref="A124:H124"/>
    <mergeCell ref="A142:H142"/>
    <mergeCell ref="A242:H242"/>
    <mergeCell ref="A247:H247"/>
    <mergeCell ref="A248:H248"/>
    <mergeCell ref="A157:H157"/>
    <mergeCell ref="A108:H108"/>
    <mergeCell ref="A87:H87"/>
    <mergeCell ref="A136:H136"/>
    <mergeCell ref="A105:H105"/>
    <mergeCell ref="A92:H92"/>
    <mergeCell ref="A93:H93"/>
    <mergeCell ref="A72:H72"/>
    <mergeCell ref="A240:H240"/>
    <mergeCell ref="A149:H149"/>
    <mergeCell ref="A197:H197"/>
    <mergeCell ref="A191:H191"/>
    <mergeCell ref="A205:H205"/>
    <mergeCell ref="A141:H141"/>
    <mergeCell ref="A211:H211"/>
    <mergeCell ref="A150:H150"/>
    <mergeCell ref="A156:H156"/>
    <mergeCell ref="A297:H297"/>
    <mergeCell ref="A185:H185"/>
    <mergeCell ref="A296:H296"/>
    <mergeCell ref="A224:H224"/>
    <mergeCell ref="A198:H198"/>
    <mergeCell ref="A260:H260"/>
    <mergeCell ref="A277:H277"/>
    <mergeCell ref="A229:H229"/>
    <mergeCell ref="A265:H265"/>
    <mergeCell ref="A266:H266"/>
    <mergeCell ref="A264:H264"/>
    <mergeCell ref="A223:H223"/>
    <mergeCell ref="A235:H235"/>
    <mergeCell ref="A170:H170"/>
    <mergeCell ref="A184:H184"/>
    <mergeCell ref="A171:H171"/>
    <mergeCell ref="A230:H230"/>
    <mergeCell ref="A234:H234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91">
      <selection activeCell="A1" sqref="A1:H119"/>
    </sheetView>
  </sheetViews>
  <sheetFormatPr defaultColWidth="9.00390625" defaultRowHeight="12.75"/>
  <cols>
    <col min="1" max="1" width="6.875" style="0" customWidth="1"/>
    <col min="2" max="2" width="27.00390625" style="0" customWidth="1"/>
  </cols>
  <sheetData>
    <row r="1" spans="1:8" ht="15">
      <c r="A1" s="733" t="s">
        <v>504</v>
      </c>
      <c r="B1" s="733"/>
      <c r="C1" s="733"/>
      <c r="D1" s="733"/>
      <c r="E1" s="733"/>
      <c r="F1" s="733"/>
      <c r="G1" s="733"/>
      <c r="H1" s="733"/>
    </row>
    <row r="2" spans="1:8" ht="15">
      <c r="A2" s="733" t="s">
        <v>702</v>
      </c>
      <c r="B2" s="733"/>
      <c r="C2" s="733"/>
      <c r="D2" s="733"/>
      <c r="E2" s="733"/>
      <c r="F2" s="733"/>
      <c r="G2" s="733"/>
      <c r="H2" s="733"/>
    </row>
    <row r="3" spans="1:8" ht="15">
      <c r="A3" s="707" t="s">
        <v>703</v>
      </c>
      <c r="B3" s="707"/>
      <c r="C3" s="707"/>
      <c r="D3" s="707"/>
      <c r="E3" s="707"/>
      <c r="F3" s="707"/>
      <c r="G3" s="707"/>
      <c r="H3" s="707"/>
    </row>
    <row r="4" spans="1:8" ht="15">
      <c r="A4" s="9"/>
      <c r="B4" s="7"/>
      <c r="C4" s="9"/>
      <c r="D4" s="7"/>
      <c r="E4" s="729" t="s">
        <v>531</v>
      </c>
      <c r="F4" s="730"/>
      <c r="G4" s="9" t="s">
        <v>324</v>
      </c>
      <c r="H4" s="9" t="s">
        <v>532</v>
      </c>
    </row>
    <row r="5" spans="1:8" ht="15">
      <c r="A5" s="9" t="s">
        <v>302</v>
      </c>
      <c r="B5" s="7" t="s">
        <v>704</v>
      </c>
      <c r="C5" s="9" t="s">
        <v>317</v>
      </c>
      <c r="D5" s="7" t="s">
        <v>705</v>
      </c>
      <c r="E5" s="123" t="s">
        <v>535</v>
      </c>
      <c r="F5" s="7" t="s">
        <v>536</v>
      </c>
      <c r="G5" s="9" t="s">
        <v>537</v>
      </c>
      <c r="H5" s="9" t="s">
        <v>538</v>
      </c>
    </row>
    <row r="6" spans="1:8" ht="15">
      <c r="A6" s="9" t="s">
        <v>539</v>
      </c>
      <c r="B6" s="7" t="s">
        <v>706</v>
      </c>
      <c r="C6" s="9" t="s">
        <v>309</v>
      </c>
      <c r="D6" s="7" t="s">
        <v>707</v>
      </c>
      <c r="E6" s="9" t="s">
        <v>678</v>
      </c>
      <c r="F6" s="7" t="s">
        <v>680</v>
      </c>
      <c r="G6" s="9" t="s">
        <v>708</v>
      </c>
      <c r="H6" s="9" t="s">
        <v>682</v>
      </c>
    </row>
    <row r="7" spans="1:8" ht="15">
      <c r="A7" s="9"/>
      <c r="B7" s="7" t="s">
        <v>709</v>
      </c>
      <c r="C7" s="9"/>
      <c r="D7" s="7" t="s">
        <v>710</v>
      </c>
      <c r="E7" s="9" t="s">
        <v>322</v>
      </c>
      <c r="F7" s="7" t="s">
        <v>685</v>
      </c>
      <c r="G7" s="9"/>
      <c r="H7" s="9" t="s">
        <v>521</v>
      </c>
    </row>
    <row r="8" spans="1:8" ht="15">
      <c r="A8" s="9"/>
      <c r="B8" s="7" t="s">
        <v>711</v>
      </c>
      <c r="C8" s="9"/>
      <c r="D8" s="7" t="s">
        <v>712</v>
      </c>
      <c r="E8" s="9"/>
      <c r="F8" s="7" t="s">
        <v>688</v>
      </c>
      <c r="G8" s="9"/>
      <c r="H8" s="9"/>
    </row>
    <row r="9" spans="1:8" ht="15">
      <c r="A9" s="11"/>
      <c r="B9" s="169"/>
      <c r="C9" s="11"/>
      <c r="D9" s="169"/>
      <c r="E9" s="11"/>
      <c r="F9" s="169" t="s">
        <v>692</v>
      </c>
      <c r="G9" s="11"/>
      <c r="H9" s="11"/>
    </row>
    <row r="10" spans="1:8" ht="15">
      <c r="A10" s="148">
        <v>1</v>
      </c>
      <c r="B10" s="170">
        <v>2</v>
      </c>
      <c r="C10" s="148">
        <v>3</v>
      </c>
      <c r="D10" s="170">
        <v>4</v>
      </c>
      <c r="E10" s="148">
        <v>5</v>
      </c>
      <c r="F10" s="170">
        <v>6</v>
      </c>
      <c r="G10" s="148">
        <v>7</v>
      </c>
      <c r="H10" s="148">
        <v>8</v>
      </c>
    </row>
    <row r="11" spans="1:8" ht="15">
      <c r="A11" s="704" t="s">
        <v>93</v>
      </c>
      <c r="B11" s="704"/>
      <c r="C11" s="704"/>
      <c r="D11" s="704"/>
      <c r="E11" s="704"/>
      <c r="F11" s="704"/>
      <c r="G11" s="704"/>
      <c r="H11" s="704"/>
    </row>
    <row r="12" spans="1:8" ht="33" customHeight="1">
      <c r="A12" s="821" t="s">
        <v>1243</v>
      </c>
      <c r="B12" s="821"/>
      <c r="C12" s="821"/>
      <c r="D12" s="821"/>
      <c r="E12" s="821"/>
      <c r="F12" s="821"/>
      <c r="G12" s="821"/>
      <c r="H12" s="821"/>
    </row>
    <row r="13" spans="1:8" ht="15">
      <c r="A13" s="707" t="s">
        <v>237</v>
      </c>
      <c r="B13" s="707"/>
      <c r="C13" s="707"/>
      <c r="D13" s="707"/>
      <c r="E13" s="707"/>
      <c r="F13" s="707"/>
      <c r="G13" s="707"/>
      <c r="H13" s="707"/>
    </row>
    <row r="14" spans="1:8" ht="15">
      <c r="A14" s="171" t="s">
        <v>343</v>
      </c>
      <c r="B14" s="210" t="s">
        <v>1230</v>
      </c>
      <c r="C14" s="171" t="s">
        <v>697</v>
      </c>
      <c r="D14" s="171">
        <v>100</v>
      </c>
      <c r="E14" s="370">
        <v>8800</v>
      </c>
      <c r="F14" s="370">
        <f>"амортиз"!B8</f>
        <v>6500</v>
      </c>
      <c r="G14" s="237">
        <f>F14/E14</f>
        <v>0.739</v>
      </c>
      <c r="H14" s="238">
        <f>G14*D14/100</f>
        <v>0.739</v>
      </c>
    </row>
    <row r="15" spans="1:8" ht="27" customHeight="1">
      <c r="A15" s="824" t="s">
        <v>229</v>
      </c>
      <c r="B15" s="824"/>
      <c r="C15" s="824"/>
      <c r="D15" s="824"/>
      <c r="E15" s="824"/>
      <c r="F15" s="824"/>
      <c r="G15" s="824"/>
      <c r="H15" s="824"/>
    </row>
    <row r="16" spans="1:8" ht="15">
      <c r="A16" s="707" t="s">
        <v>555</v>
      </c>
      <c r="B16" s="707"/>
      <c r="C16" s="707"/>
      <c r="D16" s="707"/>
      <c r="E16" s="707"/>
      <c r="F16" s="707"/>
      <c r="G16" s="707"/>
      <c r="H16" s="707"/>
    </row>
    <row r="17" spans="1:8" ht="15">
      <c r="A17" s="171" t="s">
        <v>343</v>
      </c>
      <c r="B17" s="210" t="s">
        <v>828</v>
      </c>
      <c r="C17" s="171" t="s">
        <v>697</v>
      </c>
      <c r="D17" s="171">
        <v>100</v>
      </c>
      <c r="E17" s="370">
        <v>10800</v>
      </c>
      <c r="F17" s="370">
        <f>"амортиз"!B9</f>
        <v>12318</v>
      </c>
      <c r="G17" s="237">
        <f>F17/E17</f>
        <v>1.141</v>
      </c>
      <c r="H17" s="238">
        <f>G17*D17/100</f>
        <v>1.141</v>
      </c>
    </row>
    <row r="18" spans="1:8" ht="15">
      <c r="A18" s="822" t="s">
        <v>1039</v>
      </c>
      <c r="B18" s="822"/>
      <c r="C18" s="822"/>
      <c r="D18" s="822"/>
      <c r="E18" s="822"/>
      <c r="F18" s="822"/>
      <c r="G18" s="822"/>
      <c r="H18" s="822"/>
    </row>
    <row r="19" spans="1:8" ht="15">
      <c r="A19" s="707" t="s">
        <v>1040</v>
      </c>
      <c r="B19" s="707"/>
      <c r="C19" s="707"/>
      <c r="D19" s="707"/>
      <c r="E19" s="707"/>
      <c r="F19" s="707"/>
      <c r="G19" s="707"/>
      <c r="H19" s="707"/>
    </row>
    <row r="20" spans="1:8" ht="15">
      <c r="A20" s="165" t="s">
        <v>298</v>
      </c>
      <c r="B20" s="371" t="s">
        <v>1041</v>
      </c>
      <c r="C20" s="165" t="s">
        <v>317</v>
      </c>
      <c r="D20" s="372">
        <v>56.8</v>
      </c>
      <c r="E20" s="373">
        <v>2825000</v>
      </c>
      <c r="F20" s="373">
        <f>"амортиз"!B15</f>
        <v>879751</v>
      </c>
      <c r="G20" s="367">
        <f>F20/E20</f>
        <v>0.311</v>
      </c>
      <c r="H20" s="368">
        <f>G20*D20/100</f>
        <v>0.177</v>
      </c>
    </row>
    <row r="21" spans="1:8" ht="15">
      <c r="A21" s="31" t="s">
        <v>349</v>
      </c>
      <c r="B21" s="229" t="s">
        <v>1042</v>
      </c>
      <c r="C21" s="31" t="s">
        <v>1043</v>
      </c>
      <c r="D21" s="366">
        <v>33</v>
      </c>
      <c r="E21" s="360">
        <v>1318000</v>
      </c>
      <c r="F21" s="360">
        <f>"амортиз"!B19</f>
        <v>271364</v>
      </c>
      <c r="G21" s="239">
        <f>F21/E21</f>
        <v>0.206</v>
      </c>
      <c r="H21" s="209">
        <f>G21*D21/100</f>
        <v>0.068</v>
      </c>
    </row>
    <row r="22" spans="1:8" ht="15">
      <c r="A22" s="9" t="s">
        <v>355</v>
      </c>
      <c r="B22" s="13" t="s">
        <v>1044</v>
      </c>
      <c r="C22" s="11" t="s">
        <v>1043</v>
      </c>
      <c r="D22" s="172">
        <v>22</v>
      </c>
      <c r="E22" s="364">
        <v>1377100</v>
      </c>
      <c r="F22" s="374">
        <v>1377</v>
      </c>
      <c r="G22" s="239">
        <f>F22/E22</f>
        <v>0.001</v>
      </c>
      <c r="H22" s="209">
        <f>G22*D22/100</f>
        <v>0</v>
      </c>
    </row>
    <row r="23" spans="1:8" ht="15">
      <c r="A23" s="148"/>
      <c r="B23" s="240" t="s">
        <v>701</v>
      </c>
      <c r="C23" s="11"/>
      <c r="D23" s="148">
        <v>100</v>
      </c>
      <c r="E23" s="375"/>
      <c r="F23" s="376"/>
      <c r="G23" s="237"/>
      <c r="H23" s="238">
        <f>SUM(H20:H22)</f>
        <v>0.245</v>
      </c>
    </row>
    <row r="24" spans="1:8" ht="15">
      <c r="A24" s="822" t="s">
        <v>1464</v>
      </c>
      <c r="B24" s="822"/>
      <c r="C24" s="822"/>
      <c r="D24" s="822"/>
      <c r="E24" s="822"/>
      <c r="F24" s="822"/>
      <c r="G24" s="822"/>
      <c r="H24" s="822"/>
    </row>
    <row r="25" spans="1:8" ht="15">
      <c r="A25" s="707" t="s">
        <v>1465</v>
      </c>
      <c r="B25" s="707"/>
      <c r="C25" s="707"/>
      <c r="D25" s="707"/>
      <c r="E25" s="707"/>
      <c r="F25" s="707"/>
      <c r="G25" s="707"/>
      <c r="H25" s="707"/>
    </row>
    <row r="26" spans="1:8" ht="15">
      <c r="A26" s="377" t="s">
        <v>298</v>
      </c>
      <c r="B26" s="378" t="s">
        <v>1466</v>
      </c>
      <c r="C26" s="165" t="s">
        <v>697</v>
      </c>
      <c r="D26" s="372">
        <v>70.8</v>
      </c>
      <c r="E26" s="373">
        <v>345000</v>
      </c>
      <c r="F26" s="373">
        <v>345</v>
      </c>
      <c r="G26" s="367">
        <f>F26/E26</f>
        <v>0.001</v>
      </c>
      <c r="H26" s="368">
        <f>G26*D26/100</f>
        <v>0.001</v>
      </c>
    </row>
    <row r="27" spans="1:8" ht="15">
      <c r="A27" s="31" t="s">
        <v>349</v>
      </c>
      <c r="B27" s="229" t="s">
        <v>1467</v>
      </c>
      <c r="C27" s="30" t="s">
        <v>697</v>
      </c>
      <c r="D27" s="366">
        <v>29.2</v>
      </c>
      <c r="E27" s="360">
        <v>1300000</v>
      </c>
      <c r="F27" s="360">
        <v>1300</v>
      </c>
      <c r="G27" s="239">
        <f>F27/E27</f>
        <v>0.001</v>
      </c>
      <c r="H27" s="209">
        <f>G27*D27/100</f>
        <v>0</v>
      </c>
    </row>
    <row r="28" spans="1:8" ht="15">
      <c r="A28" s="148"/>
      <c r="B28" s="240" t="s">
        <v>701</v>
      </c>
      <c r="C28" s="11"/>
      <c r="D28" s="148">
        <v>100</v>
      </c>
      <c r="E28" s="375"/>
      <c r="F28" s="376"/>
      <c r="G28" s="237"/>
      <c r="H28" s="238">
        <f>SUM(H26:H27)</f>
        <v>0.001</v>
      </c>
    </row>
    <row r="29" spans="1:8" ht="15" customHeight="1">
      <c r="A29" s="828" t="s">
        <v>1470</v>
      </c>
      <c r="B29" s="828"/>
      <c r="C29" s="828"/>
      <c r="D29" s="828"/>
      <c r="E29" s="828"/>
      <c r="F29" s="828"/>
      <c r="G29" s="828"/>
      <c r="H29" s="828"/>
    </row>
    <row r="30" spans="1:8" ht="15">
      <c r="A30" s="707" t="s">
        <v>1471</v>
      </c>
      <c r="B30" s="707"/>
      <c r="C30" s="707"/>
      <c r="D30" s="707"/>
      <c r="E30" s="707"/>
      <c r="F30" s="707"/>
      <c r="G30" s="707"/>
      <c r="H30" s="707"/>
    </row>
    <row r="31" spans="1:8" ht="15">
      <c r="A31" s="165" t="s">
        <v>298</v>
      </c>
      <c r="B31" s="371" t="s">
        <v>1472</v>
      </c>
      <c r="C31" s="165" t="s">
        <v>1043</v>
      </c>
      <c r="D31" s="372">
        <v>81.5</v>
      </c>
      <c r="E31" s="373">
        <v>815</v>
      </c>
      <c r="F31" s="379">
        <v>0.815</v>
      </c>
      <c r="G31" s="367">
        <f>F31/E31</f>
        <v>0.001</v>
      </c>
      <c r="H31" s="368">
        <f>G31*D31/100</f>
        <v>0.001</v>
      </c>
    </row>
    <row r="32" spans="1:8" ht="15">
      <c r="A32" s="31" t="s">
        <v>349</v>
      </c>
      <c r="B32" s="229" t="s">
        <v>1473</v>
      </c>
      <c r="C32" s="30" t="s">
        <v>697</v>
      </c>
      <c r="D32" s="366">
        <v>18.5</v>
      </c>
      <c r="E32" s="360">
        <v>116</v>
      </c>
      <c r="F32" s="380">
        <v>0.116</v>
      </c>
      <c r="G32" s="239">
        <f>F32/E32</f>
        <v>0.001</v>
      </c>
      <c r="H32" s="209">
        <f>G32*D32/100</f>
        <v>0</v>
      </c>
    </row>
    <row r="33" spans="1:8" ht="15">
      <c r="A33" s="148"/>
      <c r="B33" s="240" t="s">
        <v>701</v>
      </c>
      <c r="C33" s="11"/>
      <c r="D33" s="148">
        <v>100</v>
      </c>
      <c r="E33" s="375"/>
      <c r="F33" s="376"/>
      <c r="G33" s="237"/>
      <c r="H33" s="238">
        <f>SUM(H31:H32)</f>
        <v>0.001</v>
      </c>
    </row>
    <row r="34" spans="1:8" ht="15">
      <c r="A34" s="704" t="s">
        <v>1337</v>
      </c>
      <c r="B34" s="704"/>
      <c r="C34" s="704"/>
      <c r="D34" s="704"/>
      <c r="E34" s="704"/>
      <c r="F34" s="704"/>
      <c r="G34" s="704"/>
      <c r="H34" s="704"/>
    </row>
    <row r="35" spans="1:8" ht="15">
      <c r="A35" s="707" t="s">
        <v>81</v>
      </c>
      <c r="B35" s="707"/>
      <c r="C35" s="707"/>
      <c r="D35" s="707"/>
      <c r="E35" s="707"/>
      <c r="F35" s="707"/>
      <c r="G35" s="707"/>
      <c r="H35" s="707"/>
    </row>
    <row r="36" spans="1:8" ht="15">
      <c r="A36" s="171" t="s">
        <v>343</v>
      </c>
      <c r="B36" s="210" t="s">
        <v>113</v>
      </c>
      <c r="C36" s="171" t="s">
        <v>317</v>
      </c>
      <c r="D36" s="171">
        <v>100</v>
      </c>
      <c r="E36" s="370">
        <v>1345</v>
      </c>
      <c r="F36" s="370">
        <f>"амортиз"!B13/1000</f>
        <v>566</v>
      </c>
      <c r="G36" s="237">
        <f>F36/E36</f>
        <v>0.421</v>
      </c>
      <c r="H36" s="238">
        <f>G36*D36/100</f>
        <v>0.421</v>
      </c>
    </row>
    <row r="37" spans="1:8" ht="15">
      <c r="A37" s="704" t="s">
        <v>1338</v>
      </c>
      <c r="B37" s="704"/>
      <c r="C37" s="704"/>
      <c r="D37" s="704"/>
      <c r="E37" s="704"/>
      <c r="F37" s="704"/>
      <c r="G37" s="704"/>
      <c r="H37" s="704"/>
    </row>
    <row r="38" spans="1:8" ht="15">
      <c r="A38" s="707" t="s">
        <v>1592</v>
      </c>
      <c r="B38" s="707"/>
      <c r="C38" s="707"/>
      <c r="D38" s="707"/>
      <c r="E38" s="707"/>
      <c r="F38" s="707"/>
      <c r="G38" s="707"/>
      <c r="H38" s="707"/>
    </row>
    <row r="39" spans="1:8" ht="15">
      <c r="A39" s="171" t="s">
        <v>343</v>
      </c>
      <c r="B39" s="210" t="s">
        <v>1593</v>
      </c>
      <c r="C39" s="171" t="s">
        <v>317</v>
      </c>
      <c r="D39" s="171">
        <v>100</v>
      </c>
      <c r="E39" s="370">
        <v>560</v>
      </c>
      <c r="F39" s="370">
        <f>"амортиз"!B14/1000</f>
        <v>4717</v>
      </c>
      <c r="G39" s="237">
        <f>F39/E39</f>
        <v>8.423</v>
      </c>
      <c r="H39" s="238">
        <f>G39*D39/100</f>
        <v>8.423</v>
      </c>
    </row>
    <row r="40" spans="1:8" ht="15">
      <c r="A40" s="827" t="s">
        <v>199</v>
      </c>
      <c r="B40" s="827"/>
      <c r="C40" s="827"/>
      <c r="D40" s="827"/>
      <c r="E40" s="827"/>
      <c r="F40" s="827"/>
      <c r="G40" s="827"/>
      <c r="H40" s="827"/>
    </row>
    <row r="41" spans="1:8" ht="15">
      <c r="A41" s="171" t="s">
        <v>343</v>
      </c>
      <c r="B41" s="210" t="s">
        <v>1023</v>
      </c>
      <c r="C41" s="171" t="s">
        <v>317</v>
      </c>
      <c r="D41" s="171">
        <v>100</v>
      </c>
      <c r="E41" s="370">
        <v>3050</v>
      </c>
      <c r="F41" s="370">
        <f>"амортиз"!B14/1000</f>
        <v>4717</v>
      </c>
      <c r="G41" s="237">
        <f>F41/E41</f>
        <v>1.547</v>
      </c>
      <c r="H41" s="238">
        <f>G41*D41/100</f>
        <v>1.547</v>
      </c>
    </row>
    <row r="42" spans="1:8" ht="15">
      <c r="A42" s="827" t="s">
        <v>202</v>
      </c>
      <c r="B42" s="827"/>
      <c r="C42" s="827"/>
      <c r="D42" s="827"/>
      <c r="E42" s="827"/>
      <c r="F42" s="827"/>
      <c r="G42" s="827"/>
      <c r="H42" s="827"/>
    </row>
    <row r="43" spans="1:8" ht="15">
      <c r="A43" s="171" t="s">
        <v>343</v>
      </c>
      <c r="B43" s="210" t="s">
        <v>1023</v>
      </c>
      <c r="C43" s="171" t="s">
        <v>317</v>
      </c>
      <c r="D43" s="171">
        <v>100</v>
      </c>
      <c r="E43" s="370">
        <v>3480</v>
      </c>
      <c r="F43" s="370">
        <f>"амортиз"!B14/1000</f>
        <v>4717</v>
      </c>
      <c r="G43" s="237">
        <f>F43/E43</f>
        <v>1.355</v>
      </c>
      <c r="H43" s="238">
        <f>G43*D43/100</f>
        <v>1.355</v>
      </c>
    </row>
    <row r="44" spans="1:8" ht="15">
      <c r="A44" s="822" t="s">
        <v>1339</v>
      </c>
      <c r="B44" s="822"/>
      <c r="C44" s="822"/>
      <c r="D44" s="822"/>
      <c r="E44" s="822"/>
      <c r="F44" s="822"/>
      <c r="G44" s="822"/>
      <c r="H44" s="822"/>
    </row>
    <row r="45" spans="1:8" ht="15">
      <c r="A45" s="707" t="s">
        <v>297</v>
      </c>
      <c r="B45" s="707"/>
      <c r="C45" s="707"/>
      <c r="D45" s="707"/>
      <c r="E45" s="707"/>
      <c r="F45" s="707"/>
      <c r="G45" s="707"/>
      <c r="H45" s="707"/>
    </row>
    <row r="46" spans="1:8" ht="15">
      <c r="A46" s="165" t="s">
        <v>298</v>
      </c>
      <c r="B46" s="371" t="s">
        <v>299</v>
      </c>
      <c r="C46" s="165" t="s">
        <v>697</v>
      </c>
      <c r="D46" s="372">
        <v>17</v>
      </c>
      <c r="E46" s="373">
        <v>100000</v>
      </c>
      <c r="F46" s="373">
        <f>"амортиз"!B25</f>
        <v>1733202</v>
      </c>
      <c r="G46" s="367">
        <f>F46/E46</f>
        <v>17.332</v>
      </c>
      <c r="H46" s="368">
        <f>G46*D46/100</f>
        <v>2.946</v>
      </c>
    </row>
    <row r="47" spans="1:8" ht="15">
      <c r="A47" s="31" t="s">
        <v>349</v>
      </c>
      <c r="B47" s="229" t="s">
        <v>300</v>
      </c>
      <c r="C47" s="31" t="s">
        <v>697</v>
      </c>
      <c r="D47" s="366">
        <v>55</v>
      </c>
      <c r="E47" s="360">
        <v>220000</v>
      </c>
      <c r="F47" s="360">
        <f>"амортиз"!B26</f>
        <v>85500</v>
      </c>
      <c r="G47" s="239">
        <f>F47/E47</f>
        <v>0.389</v>
      </c>
      <c r="H47" s="209">
        <f>G47*D47/100</f>
        <v>0.214</v>
      </c>
    </row>
    <row r="48" spans="1:8" ht="15">
      <c r="A48" s="9"/>
      <c r="B48" s="13" t="s">
        <v>301</v>
      </c>
      <c r="C48" s="11" t="s">
        <v>697</v>
      </c>
      <c r="D48" s="172">
        <v>28</v>
      </c>
      <c r="E48" s="364">
        <v>77000</v>
      </c>
      <c r="F48" s="374">
        <v>77</v>
      </c>
      <c r="G48" s="239">
        <f>F48/E48</f>
        <v>0.001</v>
      </c>
      <c r="H48" s="209">
        <f>G48*D48/100</f>
        <v>0</v>
      </c>
    </row>
    <row r="49" spans="1:8" ht="15">
      <c r="A49" s="148"/>
      <c r="B49" s="240" t="s">
        <v>701</v>
      </c>
      <c r="C49" s="11"/>
      <c r="D49" s="148">
        <v>100</v>
      </c>
      <c r="E49" s="375"/>
      <c r="F49" s="376"/>
      <c r="G49" s="237"/>
      <c r="H49" s="238">
        <f>SUM(H46:H48)</f>
        <v>3.16</v>
      </c>
    </row>
    <row r="50" spans="1:8" ht="15">
      <c r="A50" s="822" t="s">
        <v>1340</v>
      </c>
      <c r="B50" s="822"/>
      <c r="C50" s="822"/>
      <c r="D50" s="822"/>
      <c r="E50" s="822"/>
      <c r="F50" s="822"/>
      <c r="G50" s="822"/>
      <c r="H50" s="822"/>
    </row>
    <row r="51" spans="1:8" ht="15">
      <c r="A51" s="707" t="s">
        <v>9</v>
      </c>
      <c r="B51" s="707"/>
      <c r="C51" s="707"/>
      <c r="D51" s="707"/>
      <c r="E51" s="707"/>
      <c r="F51" s="707"/>
      <c r="G51" s="707"/>
      <c r="H51" s="707"/>
    </row>
    <row r="52" spans="1:8" ht="15">
      <c r="A52" s="165" t="s">
        <v>298</v>
      </c>
      <c r="B52" s="371" t="s">
        <v>299</v>
      </c>
      <c r="C52" s="165" t="s">
        <v>697</v>
      </c>
      <c r="D52" s="372">
        <v>23</v>
      </c>
      <c r="E52" s="373">
        <v>100000</v>
      </c>
      <c r="F52" s="373">
        <f>"амортиз"!B25</f>
        <v>1733202</v>
      </c>
      <c r="G52" s="367">
        <f>F52/E52</f>
        <v>17.332</v>
      </c>
      <c r="H52" s="368">
        <f>G52*D52/100</f>
        <v>3.986</v>
      </c>
    </row>
    <row r="53" spans="1:8" ht="15">
      <c r="A53" s="31" t="s">
        <v>349</v>
      </c>
      <c r="B53" s="229" t="s">
        <v>300</v>
      </c>
      <c r="C53" s="30" t="s">
        <v>697</v>
      </c>
      <c r="D53" s="366">
        <v>77</v>
      </c>
      <c r="E53" s="360">
        <v>220000</v>
      </c>
      <c r="F53" s="360">
        <f>"амортиз"!B26</f>
        <v>85500</v>
      </c>
      <c r="G53" s="239">
        <f>F53/E53</f>
        <v>0.389</v>
      </c>
      <c r="H53" s="209">
        <f>G53*D53/100</f>
        <v>0.3</v>
      </c>
    </row>
    <row r="54" spans="1:8" ht="15">
      <c r="A54" s="148"/>
      <c r="B54" s="240" t="s">
        <v>701</v>
      </c>
      <c r="C54" s="11"/>
      <c r="D54" s="148">
        <v>100</v>
      </c>
      <c r="E54" s="375"/>
      <c r="F54" s="376"/>
      <c r="G54" s="237"/>
      <c r="H54" s="238">
        <f>SUM(H52:H53)</f>
        <v>4.286</v>
      </c>
    </row>
    <row r="55" spans="1:8" ht="15">
      <c r="A55" s="822" t="s">
        <v>1341</v>
      </c>
      <c r="B55" s="822"/>
      <c r="C55" s="822"/>
      <c r="D55" s="822"/>
      <c r="E55" s="822"/>
      <c r="F55" s="822"/>
      <c r="G55" s="822"/>
      <c r="H55" s="822"/>
    </row>
    <row r="56" spans="1:8" ht="15">
      <c r="A56" s="820" t="s">
        <v>997</v>
      </c>
      <c r="B56" s="820"/>
      <c r="C56" s="820"/>
      <c r="D56" s="820"/>
      <c r="E56" s="820"/>
      <c r="F56" s="820"/>
      <c r="G56" s="820"/>
      <c r="H56" s="820"/>
    </row>
    <row r="57" spans="1:8" ht="15">
      <c r="A57" s="361" t="s">
        <v>298</v>
      </c>
      <c r="B57" s="381" t="s">
        <v>953</v>
      </c>
      <c r="C57" s="382" t="s">
        <v>697</v>
      </c>
      <c r="D57" s="156">
        <v>100</v>
      </c>
      <c r="E57" s="383">
        <v>30000</v>
      </c>
      <c r="F57" s="384">
        <v>30</v>
      </c>
      <c r="G57" s="238">
        <f>F57/E57</f>
        <v>0.001</v>
      </c>
      <c r="H57" s="238">
        <f>G57*D57/100</f>
        <v>0.001</v>
      </c>
    </row>
    <row r="58" spans="1:8" ht="27.75" customHeight="1">
      <c r="A58" s="828" t="s">
        <v>1342</v>
      </c>
      <c r="B58" s="828"/>
      <c r="C58" s="828"/>
      <c r="D58" s="828"/>
      <c r="E58" s="828"/>
      <c r="F58" s="828"/>
      <c r="G58" s="828"/>
      <c r="H58" s="828"/>
    </row>
    <row r="59" spans="1:8" ht="15">
      <c r="A59" s="707" t="s">
        <v>606</v>
      </c>
      <c r="B59" s="707"/>
      <c r="C59" s="707"/>
      <c r="D59" s="707"/>
      <c r="E59" s="707"/>
      <c r="F59" s="707"/>
      <c r="G59" s="707"/>
      <c r="H59" s="707"/>
    </row>
    <row r="60" spans="1:8" ht="15">
      <c r="A60" s="165" t="s">
        <v>298</v>
      </c>
      <c r="B60" s="371" t="s">
        <v>71</v>
      </c>
      <c r="C60" s="165" t="s">
        <v>1043</v>
      </c>
      <c r="D60" s="372">
        <v>61</v>
      </c>
      <c r="E60" s="373">
        <v>39200</v>
      </c>
      <c r="F60" s="373">
        <f>"амортиз"!B20</f>
        <v>100000</v>
      </c>
      <c r="G60" s="367">
        <f>F60/E60</f>
        <v>2.551</v>
      </c>
      <c r="H60" s="368">
        <f>G60*D60/100</f>
        <v>1.556</v>
      </c>
    </row>
    <row r="61" spans="1:8" ht="15">
      <c r="A61" s="31" t="s">
        <v>349</v>
      </c>
      <c r="B61" s="229" t="s">
        <v>72</v>
      </c>
      <c r="C61" s="30" t="s">
        <v>697</v>
      </c>
      <c r="D61" s="366">
        <v>39</v>
      </c>
      <c r="E61" s="360">
        <v>8800</v>
      </c>
      <c r="F61" s="360">
        <f>"амортиз"!B8</f>
        <v>6500</v>
      </c>
      <c r="G61" s="239">
        <f>F61/E61</f>
        <v>0.739</v>
      </c>
      <c r="H61" s="209">
        <f>G61*D61/100</f>
        <v>0.288</v>
      </c>
    </row>
    <row r="62" spans="1:8" ht="15">
      <c r="A62" s="148"/>
      <c r="B62" s="240" t="s">
        <v>701</v>
      </c>
      <c r="C62" s="11"/>
      <c r="D62" s="148">
        <v>100</v>
      </c>
      <c r="E62" s="375"/>
      <c r="F62" s="376"/>
      <c r="G62" s="237"/>
      <c r="H62" s="238">
        <f>SUM(H60:H61)</f>
        <v>1.844</v>
      </c>
    </row>
    <row r="63" spans="1:8" ht="15">
      <c r="A63" s="822" t="s">
        <v>1343</v>
      </c>
      <c r="B63" s="822"/>
      <c r="C63" s="822"/>
      <c r="D63" s="822"/>
      <c r="E63" s="822"/>
      <c r="F63" s="822"/>
      <c r="G63" s="822"/>
      <c r="H63" s="822"/>
    </row>
    <row r="64" spans="1:8" ht="15">
      <c r="A64" s="707" t="s">
        <v>752</v>
      </c>
      <c r="B64" s="707"/>
      <c r="C64" s="707"/>
      <c r="D64" s="707"/>
      <c r="E64" s="707"/>
      <c r="F64" s="707"/>
      <c r="G64" s="707"/>
      <c r="H64" s="707"/>
    </row>
    <row r="65" spans="1:8" ht="15">
      <c r="A65" s="165" t="s">
        <v>298</v>
      </c>
      <c r="B65" s="371" t="s">
        <v>71</v>
      </c>
      <c r="C65" s="165" t="s">
        <v>1043</v>
      </c>
      <c r="D65" s="372">
        <v>77</v>
      </c>
      <c r="E65" s="373">
        <v>39200</v>
      </c>
      <c r="F65" s="373">
        <f>"амортиз"!B20</f>
        <v>100000</v>
      </c>
      <c r="G65" s="367">
        <f>F65/E65</f>
        <v>2.551</v>
      </c>
      <c r="H65" s="368">
        <f>G65*D65/100</f>
        <v>1.964</v>
      </c>
    </row>
    <row r="66" spans="1:8" ht="15">
      <c r="A66" s="31" t="s">
        <v>349</v>
      </c>
      <c r="B66" s="229" t="s">
        <v>72</v>
      </c>
      <c r="C66" s="30" t="s">
        <v>697</v>
      </c>
      <c r="D66" s="366">
        <v>23</v>
      </c>
      <c r="E66" s="360">
        <v>8800</v>
      </c>
      <c r="F66" s="360">
        <f>"амортиз"!B8</f>
        <v>6500</v>
      </c>
      <c r="G66" s="239">
        <f>F66/E66</f>
        <v>0.739</v>
      </c>
      <c r="H66" s="209">
        <f>G66*D66/100</f>
        <v>0.17</v>
      </c>
    </row>
    <row r="67" spans="1:8" ht="15">
      <c r="A67" s="148"/>
      <c r="B67" s="240" t="s">
        <v>701</v>
      </c>
      <c r="C67" s="11"/>
      <c r="D67" s="148">
        <v>100</v>
      </c>
      <c r="E67" s="375"/>
      <c r="F67" s="376"/>
      <c r="G67" s="237"/>
      <c r="H67" s="238">
        <f>SUM(H65:H66)</f>
        <v>2.134</v>
      </c>
    </row>
    <row r="68" spans="1:8" ht="15">
      <c r="A68" s="822" t="s">
        <v>1344</v>
      </c>
      <c r="B68" s="822"/>
      <c r="C68" s="822"/>
      <c r="D68" s="822"/>
      <c r="E68" s="822"/>
      <c r="F68" s="822"/>
      <c r="G68" s="822"/>
      <c r="H68" s="822"/>
    </row>
    <row r="69" spans="1:8" ht="15">
      <c r="A69" s="707" t="s">
        <v>73</v>
      </c>
      <c r="B69" s="707"/>
      <c r="C69" s="707"/>
      <c r="D69" s="707"/>
      <c r="E69" s="707"/>
      <c r="F69" s="707"/>
      <c r="G69" s="707"/>
      <c r="H69" s="707"/>
    </row>
    <row r="70" spans="1:8" ht="15">
      <c r="A70" s="31" t="s">
        <v>343</v>
      </c>
      <c r="B70" s="229" t="s">
        <v>72</v>
      </c>
      <c r="C70" s="30" t="s">
        <v>697</v>
      </c>
      <c r="D70" s="366">
        <v>100</v>
      </c>
      <c r="E70" s="360">
        <v>8800</v>
      </c>
      <c r="F70" s="360">
        <f>"амортиз"!B8</f>
        <v>6500</v>
      </c>
      <c r="G70" s="239">
        <f>F70/E70</f>
        <v>0.739</v>
      </c>
      <c r="H70" s="209">
        <f>G70*D70/100</f>
        <v>0.739</v>
      </c>
    </row>
    <row r="71" spans="1:8" ht="15">
      <c r="A71" s="148"/>
      <c r="B71" s="240" t="s">
        <v>701</v>
      </c>
      <c r="C71" s="11"/>
      <c r="D71" s="148">
        <v>100</v>
      </c>
      <c r="E71" s="375"/>
      <c r="F71" s="376"/>
      <c r="G71" s="237"/>
      <c r="H71" s="238">
        <f>SUM(H70:H70)</f>
        <v>0.739</v>
      </c>
    </row>
    <row r="72" spans="1:8" ht="15" customHeight="1">
      <c r="A72" s="825" t="s">
        <v>1345</v>
      </c>
      <c r="B72" s="826"/>
      <c r="C72" s="826"/>
      <c r="D72" s="826"/>
      <c r="E72" s="826"/>
      <c r="F72" s="826"/>
      <c r="G72" s="826"/>
      <c r="H72" s="826"/>
    </row>
    <row r="73" spans="1:8" ht="15">
      <c r="A73" s="707" t="s">
        <v>1258</v>
      </c>
      <c r="B73" s="707"/>
      <c r="C73" s="707"/>
      <c r="D73" s="707"/>
      <c r="E73" s="707"/>
      <c r="F73" s="707"/>
      <c r="G73" s="707"/>
      <c r="H73" s="707"/>
    </row>
    <row r="74" spans="1:8" ht="15">
      <c r="A74" s="171">
        <v>1</v>
      </c>
      <c r="B74" s="210" t="s">
        <v>1259</v>
      </c>
      <c r="C74" s="171" t="s">
        <v>945</v>
      </c>
      <c r="D74" s="171">
        <v>100</v>
      </c>
      <c r="E74" s="385">
        <v>419000</v>
      </c>
      <c r="F74" s="385">
        <f>"амортиз"!B7</f>
        <v>317373</v>
      </c>
      <c r="G74" s="237">
        <f>F74/E74</f>
        <v>0.757</v>
      </c>
      <c r="H74" s="238">
        <f>G74*D74/100</f>
        <v>0.757</v>
      </c>
    </row>
    <row r="75" spans="1:8" ht="15" customHeight="1">
      <c r="A75" s="825" t="s">
        <v>1346</v>
      </c>
      <c r="B75" s="826"/>
      <c r="C75" s="826"/>
      <c r="D75" s="826"/>
      <c r="E75" s="826"/>
      <c r="F75" s="826"/>
      <c r="G75" s="826"/>
      <c r="H75" s="826"/>
    </row>
    <row r="76" spans="1:8" ht="15">
      <c r="A76" s="707" t="s">
        <v>392</v>
      </c>
      <c r="B76" s="707"/>
      <c r="C76" s="707"/>
      <c r="D76" s="707"/>
      <c r="E76" s="707"/>
      <c r="F76" s="707"/>
      <c r="G76" s="707"/>
      <c r="H76" s="707"/>
    </row>
    <row r="77" spans="1:8" ht="15">
      <c r="A77" s="171">
        <v>1</v>
      </c>
      <c r="B77" s="210" t="s">
        <v>673</v>
      </c>
      <c r="C77" s="171" t="s">
        <v>945</v>
      </c>
      <c r="D77" s="171">
        <v>100</v>
      </c>
      <c r="E77" s="369">
        <v>1510000</v>
      </c>
      <c r="F77" s="385">
        <f>"амортиз"!B16</f>
        <v>593220</v>
      </c>
      <c r="G77" s="237">
        <f>F77/E77</f>
        <v>0.393</v>
      </c>
      <c r="H77" s="238">
        <f>G77*D77/100</f>
        <v>0.393</v>
      </c>
    </row>
    <row r="78" spans="1:8" ht="15">
      <c r="A78" s="704" t="s">
        <v>1347</v>
      </c>
      <c r="B78" s="704"/>
      <c r="C78" s="704"/>
      <c r="D78" s="704"/>
      <c r="E78" s="704"/>
      <c r="F78" s="704"/>
      <c r="G78" s="704"/>
      <c r="H78" s="704"/>
    </row>
    <row r="79" spans="1:8" ht="15">
      <c r="A79" s="820" t="s">
        <v>277</v>
      </c>
      <c r="B79" s="820"/>
      <c r="C79" s="820"/>
      <c r="D79" s="820"/>
      <c r="E79" s="820"/>
      <c r="F79" s="820"/>
      <c r="G79" s="820"/>
      <c r="H79" s="820"/>
    </row>
    <row r="80" spans="1:8" ht="15">
      <c r="A80" s="386" t="s">
        <v>298</v>
      </c>
      <c r="B80" s="154" t="s">
        <v>1230</v>
      </c>
      <c r="C80" s="165" t="s">
        <v>697</v>
      </c>
      <c r="D80" s="372">
        <v>17</v>
      </c>
      <c r="E80" s="373">
        <v>8800</v>
      </c>
      <c r="F80" s="373">
        <f>"амортиз"!B8</f>
        <v>6500</v>
      </c>
      <c r="G80" s="367">
        <f>F80/E80</f>
        <v>0.739</v>
      </c>
      <c r="H80" s="368">
        <f>G80*D80/100</f>
        <v>0.126</v>
      </c>
    </row>
    <row r="81" spans="1:8" ht="15">
      <c r="A81" s="14" t="s">
        <v>349</v>
      </c>
      <c r="B81" s="112" t="s">
        <v>828</v>
      </c>
      <c r="C81" s="31" t="s">
        <v>697</v>
      </c>
      <c r="D81" s="366">
        <v>41.5</v>
      </c>
      <c r="E81" s="360">
        <v>10800</v>
      </c>
      <c r="F81" s="360">
        <f>"амортиз"!B9</f>
        <v>12318</v>
      </c>
      <c r="G81" s="239">
        <f>F81/E81</f>
        <v>1.141</v>
      </c>
      <c r="H81" s="209">
        <f>G81*D81/100</f>
        <v>0.474</v>
      </c>
    </row>
    <row r="82" spans="1:8" ht="15">
      <c r="A82" s="14" t="s">
        <v>349</v>
      </c>
      <c r="B82" s="113" t="s">
        <v>389</v>
      </c>
      <c r="C82" s="30" t="s">
        <v>697</v>
      </c>
      <c r="D82" s="366">
        <v>41.5</v>
      </c>
      <c r="E82" s="360">
        <v>21600</v>
      </c>
      <c r="F82" s="387">
        <v>21.6</v>
      </c>
      <c r="G82" s="239">
        <f>F82/E82</f>
        <v>0.001</v>
      </c>
      <c r="H82" s="209">
        <f>G82*D82/100</f>
        <v>0</v>
      </c>
    </row>
    <row r="83" spans="1:8" ht="15">
      <c r="A83" s="148"/>
      <c r="B83" s="241" t="s">
        <v>701</v>
      </c>
      <c r="C83" s="11"/>
      <c r="D83" s="148">
        <v>100</v>
      </c>
      <c r="E83" s="375"/>
      <c r="F83" s="376"/>
      <c r="G83" s="237"/>
      <c r="H83" s="238">
        <f>SUM(H80:H82)</f>
        <v>0.6</v>
      </c>
    </row>
    <row r="84" spans="1:8" ht="15">
      <c r="A84" s="823" t="s">
        <v>284</v>
      </c>
      <c r="B84" s="823"/>
      <c r="C84" s="823"/>
      <c r="D84" s="823"/>
      <c r="E84" s="823"/>
      <c r="F84" s="823"/>
      <c r="G84" s="823"/>
      <c r="H84" s="823"/>
    </row>
    <row r="85" spans="1:8" ht="15">
      <c r="A85" s="386" t="s">
        <v>298</v>
      </c>
      <c r="B85" s="154" t="s">
        <v>1230</v>
      </c>
      <c r="C85" s="165" t="s">
        <v>697</v>
      </c>
      <c r="D85" s="372">
        <v>59.5</v>
      </c>
      <c r="E85" s="373">
        <v>17600</v>
      </c>
      <c r="F85" s="373">
        <f>"амортиз"!B8</f>
        <v>6500</v>
      </c>
      <c r="G85" s="367">
        <f>F85/E85</f>
        <v>0.369</v>
      </c>
      <c r="H85" s="368">
        <f>G85*D85/100</f>
        <v>0.22</v>
      </c>
    </row>
    <row r="86" spans="1:8" ht="15">
      <c r="A86" s="152" t="s">
        <v>349</v>
      </c>
      <c r="B86" s="113" t="s">
        <v>285</v>
      </c>
      <c r="C86" s="30" t="s">
        <v>697</v>
      </c>
      <c r="D86" s="388">
        <v>40.5</v>
      </c>
      <c r="E86" s="389">
        <v>12000</v>
      </c>
      <c r="F86" s="389">
        <f>"амортиз"!B10</f>
        <v>16145</v>
      </c>
      <c r="G86" s="242">
        <f>F86/E86</f>
        <v>1.345</v>
      </c>
      <c r="H86" s="243">
        <f>G86*D86/100</f>
        <v>0.545</v>
      </c>
    </row>
    <row r="87" spans="1:8" ht="15">
      <c r="A87" s="11"/>
      <c r="B87" s="241" t="s">
        <v>701</v>
      </c>
      <c r="C87" s="11"/>
      <c r="D87" s="11">
        <v>100</v>
      </c>
      <c r="E87" s="390"/>
      <c r="F87" s="365"/>
      <c r="G87" s="242"/>
      <c r="H87" s="243">
        <f>SUM(H85:H86)</f>
        <v>0.765</v>
      </c>
    </row>
    <row r="88" spans="1:8" ht="15">
      <c r="A88" s="823" t="s">
        <v>286</v>
      </c>
      <c r="B88" s="823"/>
      <c r="C88" s="823"/>
      <c r="D88" s="823"/>
      <c r="E88" s="823"/>
      <c r="F88" s="823"/>
      <c r="G88" s="823"/>
      <c r="H88" s="823"/>
    </row>
    <row r="89" spans="1:8" ht="15">
      <c r="A89" s="386" t="s">
        <v>298</v>
      </c>
      <c r="B89" s="154" t="s">
        <v>1230</v>
      </c>
      <c r="C89" s="165" t="s">
        <v>697</v>
      </c>
      <c r="D89" s="372">
        <v>47.4</v>
      </c>
      <c r="E89" s="373">
        <v>10800</v>
      </c>
      <c r="F89" s="373">
        <f>"амортиз"!B8</f>
        <v>6500</v>
      </c>
      <c r="G89" s="367">
        <f>F89/E89</f>
        <v>0.602</v>
      </c>
      <c r="H89" s="368">
        <f>G89*D89/100</f>
        <v>0.285</v>
      </c>
    </row>
    <row r="90" spans="1:8" ht="15">
      <c r="A90" s="152" t="s">
        <v>349</v>
      </c>
      <c r="B90" s="113" t="s">
        <v>285</v>
      </c>
      <c r="C90" s="30" t="s">
        <v>697</v>
      </c>
      <c r="D90" s="388">
        <v>52.6</v>
      </c>
      <c r="E90" s="389">
        <v>12000</v>
      </c>
      <c r="F90" s="389">
        <f>"амортиз"!B10</f>
        <v>16145</v>
      </c>
      <c r="G90" s="242">
        <f>F90/E90</f>
        <v>1.345</v>
      </c>
      <c r="H90" s="243">
        <f>G90*D90/100</f>
        <v>0.707</v>
      </c>
    </row>
    <row r="91" spans="1:8" ht="15">
      <c r="A91" s="11"/>
      <c r="B91" s="241" t="s">
        <v>701</v>
      </c>
      <c r="C91" s="11"/>
      <c r="D91" s="11">
        <v>100</v>
      </c>
      <c r="E91" s="390"/>
      <c r="F91" s="365"/>
      <c r="G91" s="242"/>
      <c r="H91" s="243">
        <f>SUM(H89:H90)</f>
        <v>0.992</v>
      </c>
    </row>
    <row r="92" spans="1:8" ht="15">
      <c r="A92" s="704" t="s">
        <v>1348</v>
      </c>
      <c r="B92" s="704"/>
      <c r="C92" s="704"/>
      <c r="D92" s="704"/>
      <c r="E92" s="704"/>
      <c r="F92" s="704"/>
      <c r="G92" s="704"/>
      <c r="H92" s="704"/>
    </row>
    <row r="93" spans="1:8" ht="15">
      <c r="A93" s="819" t="s">
        <v>863</v>
      </c>
      <c r="B93" s="819"/>
      <c r="C93" s="819"/>
      <c r="D93" s="819"/>
      <c r="E93" s="819"/>
      <c r="F93" s="819"/>
      <c r="G93" s="819"/>
      <c r="H93" s="819"/>
    </row>
    <row r="94" spans="1:8" ht="15">
      <c r="A94" s="707" t="s">
        <v>28</v>
      </c>
      <c r="B94" s="707"/>
      <c r="C94" s="707"/>
      <c r="D94" s="707"/>
      <c r="E94" s="707"/>
      <c r="F94" s="707"/>
      <c r="G94" s="707"/>
      <c r="H94" s="707"/>
    </row>
    <row r="95" spans="1:8" ht="15">
      <c r="A95" s="165" t="s">
        <v>298</v>
      </c>
      <c r="B95" s="371" t="s">
        <v>29</v>
      </c>
      <c r="C95" s="165" t="s">
        <v>317</v>
      </c>
      <c r="D95" s="372">
        <v>68</v>
      </c>
      <c r="E95" s="373">
        <v>383</v>
      </c>
      <c r="F95" s="379">
        <f>"амортиз"!B28/1000</f>
        <v>18.24</v>
      </c>
      <c r="G95" s="367">
        <f>F95/E95</f>
        <v>0.048</v>
      </c>
      <c r="H95" s="368">
        <f>G95*D95/100</f>
        <v>0.033</v>
      </c>
    </row>
    <row r="96" spans="1:8" ht="15">
      <c r="A96" s="31" t="s">
        <v>349</v>
      </c>
      <c r="B96" s="229" t="s">
        <v>30</v>
      </c>
      <c r="C96" s="30" t="s">
        <v>317</v>
      </c>
      <c r="D96" s="366">
        <v>32</v>
      </c>
      <c r="E96" s="360">
        <v>679</v>
      </c>
      <c r="F96" s="380">
        <v>0.679</v>
      </c>
      <c r="G96" s="239">
        <f>F96/E96</f>
        <v>0.001</v>
      </c>
      <c r="H96" s="209">
        <f>G96*D96/100</f>
        <v>0</v>
      </c>
    </row>
    <row r="97" spans="1:8" ht="15">
      <c r="A97" s="148"/>
      <c r="B97" s="240" t="s">
        <v>701</v>
      </c>
      <c r="C97" s="11"/>
      <c r="D97" s="148">
        <v>100</v>
      </c>
      <c r="E97" s="375"/>
      <c r="F97" s="376"/>
      <c r="G97" s="237"/>
      <c r="H97" s="238">
        <f>SUM(H95:H96)</f>
        <v>0.033</v>
      </c>
    </row>
    <row r="98" spans="1:8" ht="15">
      <c r="A98" s="822" t="s">
        <v>864</v>
      </c>
      <c r="B98" s="822"/>
      <c r="C98" s="822"/>
      <c r="D98" s="822"/>
      <c r="E98" s="822"/>
      <c r="F98" s="822"/>
      <c r="G98" s="822"/>
      <c r="H98" s="822"/>
    </row>
    <row r="99" spans="1:8" ht="15">
      <c r="A99" s="707" t="s">
        <v>14</v>
      </c>
      <c r="B99" s="707"/>
      <c r="C99" s="707"/>
      <c r="D99" s="707"/>
      <c r="E99" s="707"/>
      <c r="F99" s="707"/>
      <c r="G99" s="707"/>
      <c r="H99" s="707"/>
    </row>
    <row r="100" spans="1:8" ht="15">
      <c r="A100" s="165" t="s">
        <v>298</v>
      </c>
      <c r="B100" s="371" t="s">
        <v>15</v>
      </c>
      <c r="C100" s="165" t="s">
        <v>317</v>
      </c>
      <c r="D100" s="372">
        <v>0.2</v>
      </c>
      <c r="E100" s="373">
        <v>113</v>
      </c>
      <c r="F100" s="379">
        <f>"амортиз"!B27/1000</f>
        <v>147.034</v>
      </c>
      <c r="G100" s="367">
        <f>F100/E100</f>
        <v>1.301</v>
      </c>
      <c r="H100" s="368">
        <f>G100*D100/100</f>
        <v>0.003</v>
      </c>
    </row>
    <row r="101" spans="1:8" ht="15">
      <c r="A101" s="31" t="s">
        <v>349</v>
      </c>
      <c r="B101" s="229" t="s">
        <v>16</v>
      </c>
      <c r="C101" s="30" t="s">
        <v>697</v>
      </c>
      <c r="D101" s="366">
        <v>99.8</v>
      </c>
      <c r="E101" s="360">
        <v>1296</v>
      </c>
      <c r="F101" s="380">
        <v>1.296</v>
      </c>
      <c r="G101" s="239">
        <f>F101/E101</f>
        <v>0.001</v>
      </c>
      <c r="H101" s="209">
        <f>G101*D101/100</f>
        <v>0.001</v>
      </c>
    </row>
    <row r="102" spans="1:8" ht="15">
      <c r="A102" s="148"/>
      <c r="B102" s="240" t="s">
        <v>701</v>
      </c>
      <c r="C102" s="11"/>
      <c r="D102" s="148">
        <v>100</v>
      </c>
      <c r="E102" s="375"/>
      <c r="F102" s="376"/>
      <c r="G102" s="237"/>
      <c r="H102" s="238">
        <f>SUM(H100:H101)</f>
        <v>0.004</v>
      </c>
    </row>
    <row r="103" spans="1:8" ht="15">
      <c r="A103" s="822" t="s">
        <v>871</v>
      </c>
      <c r="B103" s="822"/>
      <c r="C103" s="822"/>
      <c r="D103" s="822"/>
      <c r="E103" s="822"/>
      <c r="F103" s="822"/>
      <c r="G103" s="822"/>
      <c r="H103" s="822"/>
    </row>
    <row r="104" spans="1:8" ht="15">
      <c r="A104" s="707" t="s">
        <v>20</v>
      </c>
      <c r="B104" s="707"/>
      <c r="C104" s="707"/>
      <c r="D104" s="707"/>
      <c r="E104" s="707"/>
      <c r="F104" s="707"/>
      <c r="G104" s="707"/>
      <c r="H104" s="707"/>
    </row>
    <row r="105" spans="1:8" ht="15">
      <c r="A105" s="165" t="s">
        <v>298</v>
      </c>
      <c r="B105" s="371" t="s">
        <v>21</v>
      </c>
      <c r="C105" s="165" t="s">
        <v>317</v>
      </c>
      <c r="D105" s="372">
        <v>65.8</v>
      </c>
      <c r="E105" s="373">
        <v>120</v>
      </c>
      <c r="F105" s="379">
        <f>"амортиз"!B28/1000</f>
        <v>18.24</v>
      </c>
      <c r="G105" s="367">
        <f>F105/E105</f>
        <v>0.152</v>
      </c>
      <c r="H105" s="368">
        <f>G105*D105/100</f>
        <v>0.1</v>
      </c>
    </row>
    <row r="106" spans="1:8" ht="15">
      <c r="A106" s="31" t="s">
        <v>349</v>
      </c>
      <c r="B106" s="229" t="s">
        <v>22</v>
      </c>
      <c r="C106" s="30" t="s">
        <v>317</v>
      </c>
      <c r="D106" s="366">
        <v>34.2</v>
      </c>
      <c r="E106" s="360">
        <v>160</v>
      </c>
      <c r="F106" s="151">
        <v>0.16</v>
      </c>
      <c r="G106" s="239">
        <f>F106/E106</f>
        <v>0.001</v>
      </c>
      <c r="H106" s="209">
        <f>G106*D106/100</f>
        <v>0</v>
      </c>
    </row>
    <row r="107" spans="1:8" ht="15">
      <c r="A107" s="148"/>
      <c r="B107" s="240" t="s">
        <v>701</v>
      </c>
      <c r="C107" s="11"/>
      <c r="D107" s="148">
        <v>100</v>
      </c>
      <c r="E107" s="375"/>
      <c r="F107" s="376"/>
      <c r="G107" s="237"/>
      <c r="H107" s="238">
        <f>SUM(H105:H106)</f>
        <v>0.1</v>
      </c>
    </row>
    <row r="108" spans="1:8" ht="15">
      <c r="A108" s="704" t="s">
        <v>882</v>
      </c>
      <c r="B108" s="704"/>
      <c r="C108" s="704"/>
      <c r="D108" s="704"/>
      <c r="E108" s="704"/>
      <c r="F108" s="704"/>
      <c r="G108" s="704"/>
      <c r="H108" s="704"/>
    </row>
    <row r="109" spans="1:8" ht="15">
      <c r="A109" s="707" t="s">
        <v>886</v>
      </c>
      <c r="B109" s="707"/>
      <c r="C109" s="707"/>
      <c r="D109" s="707"/>
      <c r="E109" s="707"/>
      <c r="F109" s="707"/>
      <c r="G109" s="707"/>
      <c r="H109" s="707"/>
    </row>
    <row r="110" spans="1:8" ht="30">
      <c r="A110" s="165" t="s">
        <v>298</v>
      </c>
      <c r="B110" s="378" t="s">
        <v>887</v>
      </c>
      <c r="C110" s="165" t="s">
        <v>317</v>
      </c>
      <c r="D110" s="372">
        <v>23.9</v>
      </c>
      <c r="E110" s="373">
        <v>4075</v>
      </c>
      <c r="F110" s="379">
        <v>4.075</v>
      </c>
      <c r="G110" s="367">
        <f>F110/E110</f>
        <v>0.001</v>
      </c>
      <c r="H110" s="368">
        <f>G110*D110/100</f>
        <v>0</v>
      </c>
    </row>
    <row r="111" spans="1:8" ht="45">
      <c r="A111" s="391" t="s">
        <v>349</v>
      </c>
      <c r="B111" s="164" t="s">
        <v>888</v>
      </c>
      <c r="C111" s="31" t="s">
        <v>317</v>
      </c>
      <c r="D111" s="366">
        <v>9.2</v>
      </c>
      <c r="E111" s="360">
        <v>590</v>
      </c>
      <c r="F111" s="380">
        <v>0.59</v>
      </c>
      <c r="G111" s="239">
        <f>F111/E111</f>
        <v>0.001</v>
      </c>
      <c r="H111" s="209">
        <f>G111*D111/100</f>
        <v>0</v>
      </c>
    </row>
    <row r="112" spans="1:8" ht="15">
      <c r="A112" s="31" t="s">
        <v>355</v>
      </c>
      <c r="B112" s="164" t="s">
        <v>889</v>
      </c>
      <c r="C112" s="30" t="s">
        <v>317</v>
      </c>
      <c r="D112" s="366">
        <v>66.9</v>
      </c>
      <c r="E112" s="360">
        <v>42290</v>
      </c>
      <c r="F112" s="380">
        <v>42.29</v>
      </c>
      <c r="G112" s="239">
        <f>F112/E112</f>
        <v>0.001</v>
      </c>
      <c r="H112" s="209">
        <f>G112*D112/100</f>
        <v>0.001</v>
      </c>
    </row>
    <row r="113" spans="1:8" ht="15">
      <c r="A113" s="148"/>
      <c r="B113" s="240" t="s">
        <v>701</v>
      </c>
      <c r="C113" s="11"/>
      <c r="D113" s="148">
        <v>100</v>
      </c>
      <c r="E113" s="375"/>
      <c r="F113" s="376"/>
      <c r="G113" s="237"/>
      <c r="H113" s="238">
        <f>SUM(H110:H112)</f>
        <v>0.001</v>
      </c>
    </row>
    <row r="114" spans="1:8" ht="15">
      <c r="A114" s="822" t="s">
        <v>1349</v>
      </c>
      <c r="B114" s="822"/>
      <c r="C114" s="822"/>
      <c r="D114" s="822"/>
      <c r="E114" s="822"/>
      <c r="F114" s="822"/>
      <c r="G114" s="822"/>
      <c r="H114" s="822"/>
    </row>
    <row r="115" spans="1:8" ht="15">
      <c r="A115" s="707" t="s">
        <v>921</v>
      </c>
      <c r="B115" s="707"/>
      <c r="C115" s="707"/>
      <c r="D115" s="707"/>
      <c r="E115" s="707"/>
      <c r="F115" s="707"/>
      <c r="G115" s="707"/>
      <c r="H115" s="707"/>
    </row>
    <row r="116" spans="1:8" ht="15">
      <c r="A116" s="165" t="s">
        <v>298</v>
      </c>
      <c r="B116" s="392" t="s">
        <v>37</v>
      </c>
      <c r="C116" s="156" t="s">
        <v>697</v>
      </c>
      <c r="D116" s="393">
        <v>100</v>
      </c>
      <c r="E116" s="373">
        <v>5800</v>
      </c>
      <c r="F116" s="394">
        <f>"мат"!E55</f>
        <v>140</v>
      </c>
      <c r="G116" s="367">
        <f>F116/E116</f>
        <v>0.024</v>
      </c>
      <c r="H116" s="368">
        <f>G116*D116/100</f>
        <v>0.024</v>
      </c>
    </row>
    <row r="117" spans="1:8" ht="15">
      <c r="A117" s="148"/>
      <c r="B117" s="241" t="s">
        <v>701</v>
      </c>
      <c r="C117" s="11"/>
      <c r="D117" s="11">
        <v>100</v>
      </c>
      <c r="E117" s="375"/>
      <c r="F117" s="376"/>
      <c r="G117" s="237"/>
      <c r="H117" s="238">
        <f>SUM(H116:H116)</f>
        <v>0.024</v>
      </c>
    </row>
    <row r="118" spans="1:8" ht="15">
      <c r="A118" s="10"/>
      <c r="B118" s="13"/>
      <c r="C118" s="10"/>
      <c r="D118" s="10"/>
      <c r="E118" s="211"/>
      <c r="F118" s="205"/>
      <c r="G118" s="395"/>
      <c r="H118" s="395"/>
    </row>
    <row r="119" spans="1:8" ht="15">
      <c r="A119" s="6"/>
      <c r="B119" s="746" t="s">
        <v>1149</v>
      </c>
      <c r="C119" s="746"/>
      <c r="D119" s="746"/>
      <c r="E119" s="746"/>
      <c r="F119" s="746"/>
      <c r="G119" s="746"/>
      <c r="H119" s="6"/>
    </row>
    <row r="120" spans="1:8" ht="12.75">
      <c r="A120" s="202"/>
      <c r="B120" s="202"/>
      <c r="C120" s="202"/>
      <c r="D120" s="202"/>
      <c r="E120" s="202"/>
      <c r="F120" s="202"/>
      <c r="G120" s="202"/>
      <c r="H120" s="202"/>
    </row>
    <row r="121" spans="1:8" ht="12.75">
      <c r="A121" s="202"/>
      <c r="B121" s="202"/>
      <c r="C121" s="202"/>
      <c r="D121" s="202"/>
      <c r="E121" s="202"/>
      <c r="F121" s="202"/>
      <c r="G121" s="202"/>
      <c r="H121" s="202"/>
    </row>
  </sheetData>
  <sheetProtection/>
  <mergeCells count="53">
    <mergeCell ref="A63:H63"/>
    <mergeCell ref="A59:H59"/>
    <mergeCell ref="A64:H64"/>
    <mergeCell ref="A103:H103"/>
    <mergeCell ref="A99:H99"/>
    <mergeCell ref="A92:H92"/>
    <mergeCell ref="A93:H93"/>
    <mergeCell ref="A72:H72"/>
    <mergeCell ref="A73:H73"/>
    <mergeCell ref="A79:H79"/>
    <mergeCell ref="A34:H34"/>
    <mergeCell ref="A29:H29"/>
    <mergeCell ref="A30:H30"/>
    <mergeCell ref="A58:H58"/>
    <mergeCell ref="A56:H56"/>
    <mergeCell ref="A55:H55"/>
    <mergeCell ref="A38:H38"/>
    <mergeCell ref="A75:H75"/>
    <mergeCell ref="A18:H18"/>
    <mergeCell ref="A25:H25"/>
    <mergeCell ref="A35:H35"/>
    <mergeCell ref="A19:H19"/>
    <mergeCell ref="A50:H50"/>
    <mergeCell ref="A51:H51"/>
    <mergeCell ref="A37:H37"/>
    <mergeCell ref="A40:H40"/>
    <mergeCell ref="A42:H42"/>
    <mergeCell ref="A24:H24"/>
    <mergeCell ref="A1:H1"/>
    <mergeCell ref="A2:H2"/>
    <mergeCell ref="A3:H3"/>
    <mergeCell ref="E4:F4"/>
    <mergeCell ref="A15:H15"/>
    <mergeCell ref="A16:H16"/>
    <mergeCell ref="A11:H11"/>
    <mergeCell ref="A13:H13"/>
    <mergeCell ref="A12:H12"/>
    <mergeCell ref="B119:G119"/>
    <mergeCell ref="A94:H94"/>
    <mergeCell ref="A45:H45"/>
    <mergeCell ref="A44:H44"/>
    <mergeCell ref="A76:H76"/>
    <mergeCell ref="A88:H88"/>
    <mergeCell ref="A98:H98"/>
    <mergeCell ref="A84:H84"/>
    <mergeCell ref="A68:H68"/>
    <mergeCell ref="A69:H69"/>
    <mergeCell ref="A114:H114"/>
    <mergeCell ref="A115:H115"/>
    <mergeCell ref="A108:H108"/>
    <mergeCell ref="A109:H109"/>
    <mergeCell ref="A78:H78"/>
    <mergeCell ref="A104:H104"/>
  </mergeCells>
  <printOptions horizontalCentered="1"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:F99"/>
    </sheetView>
  </sheetViews>
  <sheetFormatPr defaultColWidth="9.00390625" defaultRowHeight="12.75"/>
  <cols>
    <col min="1" max="1" width="32.125" style="0" customWidth="1"/>
    <col min="3" max="3" width="12.00390625" style="0" customWidth="1"/>
    <col min="4" max="4" width="10.875" style="0" customWidth="1"/>
    <col min="5" max="5" width="11.25390625" style="132" customWidth="1"/>
    <col min="6" max="6" width="11.875" style="0" customWidth="1"/>
  </cols>
  <sheetData>
    <row r="1" spans="1:6" ht="14.25">
      <c r="A1" s="720" t="s">
        <v>504</v>
      </c>
      <c r="B1" s="720"/>
      <c r="C1" s="720"/>
      <c r="D1" s="720"/>
      <c r="E1" s="720"/>
      <c r="F1" s="720"/>
    </row>
    <row r="2" spans="1:6" ht="15">
      <c r="A2" s="833" t="s">
        <v>713</v>
      </c>
      <c r="B2" s="833"/>
      <c r="C2" s="833"/>
      <c r="D2" s="833"/>
      <c r="E2" s="833"/>
      <c r="F2" s="833"/>
    </row>
    <row r="3" spans="1:11" ht="14.25" customHeight="1">
      <c r="A3" s="834" t="s">
        <v>1548</v>
      </c>
      <c r="B3" s="834"/>
      <c r="C3" s="834"/>
      <c r="D3" s="834"/>
      <c r="E3" s="834"/>
      <c r="F3" s="834"/>
      <c r="G3" s="119"/>
      <c r="H3" s="119"/>
      <c r="I3" s="119"/>
      <c r="J3" s="119"/>
      <c r="K3" s="119"/>
    </row>
    <row r="4" spans="1:6" ht="12.75">
      <c r="A4" s="47"/>
      <c r="B4" s="47"/>
      <c r="C4" s="47" t="s">
        <v>714</v>
      </c>
      <c r="D4" s="47" t="s">
        <v>715</v>
      </c>
      <c r="E4" s="129" t="s">
        <v>714</v>
      </c>
      <c r="F4" s="48"/>
    </row>
    <row r="5" spans="1:6" ht="12.75">
      <c r="A5" s="49" t="s">
        <v>533</v>
      </c>
      <c r="B5" s="49" t="s">
        <v>317</v>
      </c>
      <c r="C5" s="49" t="s">
        <v>716</v>
      </c>
      <c r="D5" s="49" t="s">
        <v>717</v>
      </c>
      <c r="E5" s="126" t="s">
        <v>718</v>
      </c>
      <c r="F5" s="50" t="s">
        <v>719</v>
      </c>
    </row>
    <row r="6" spans="1:6" ht="12.75">
      <c r="A6" s="49" t="s">
        <v>720</v>
      </c>
      <c r="B6" s="49" t="s">
        <v>309</v>
      </c>
      <c r="C6" s="49" t="s">
        <v>721</v>
      </c>
      <c r="D6" s="49" t="s">
        <v>722</v>
      </c>
      <c r="E6" s="126" t="s">
        <v>538</v>
      </c>
      <c r="F6" s="50"/>
    </row>
    <row r="7" spans="1:6" ht="12.75">
      <c r="A7" s="51"/>
      <c r="B7" s="51"/>
      <c r="C7" s="51"/>
      <c r="D7" s="51"/>
      <c r="E7" s="130" t="s">
        <v>721</v>
      </c>
      <c r="F7" s="52"/>
    </row>
    <row r="8" spans="1:10" ht="12.75">
      <c r="A8" s="53">
        <v>1</v>
      </c>
      <c r="B8" s="53">
        <v>2</v>
      </c>
      <c r="C8" s="53">
        <v>3</v>
      </c>
      <c r="D8" s="53">
        <v>4</v>
      </c>
      <c r="E8" s="138">
        <v>5</v>
      </c>
      <c r="F8" s="54">
        <v>6</v>
      </c>
      <c r="J8" s="105"/>
    </row>
    <row r="9" spans="1:10" ht="12.75">
      <c r="A9" s="333" t="s">
        <v>1537</v>
      </c>
      <c r="B9" s="49"/>
      <c r="C9" s="49"/>
      <c r="D9" s="49"/>
      <c r="E9" s="334"/>
      <c r="F9" s="335"/>
      <c r="J9" s="105"/>
    </row>
    <row r="10" spans="1:10" ht="12.75">
      <c r="A10" s="333" t="s">
        <v>743</v>
      </c>
      <c r="B10" s="50" t="s">
        <v>699</v>
      </c>
      <c r="C10" s="49">
        <v>131.5</v>
      </c>
      <c r="D10" s="49">
        <v>29</v>
      </c>
      <c r="E10" s="334"/>
      <c r="F10" s="335">
        <f>C10*D10</f>
        <v>3813.5</v>
      </c>
      <c r="J10" s="105"/>
    </row>
    <row r="11" spans="1:10" ht="12.75">
      <c r="A11" s="49" t="s">
        <v>744</v>
      </c>
      <c r="B11" s="50" t="s">
        <v>699</v>
      </c>
      <c r="C11" s="49">
        <v>270.57</v>
      </c>
      <c r="D11" s="49">
        <v>35</v>
      </c>
      <c r="E11" s="334"/>
      <c r="F11" s="335">
        <f>C11*D11</f>
        <v>9469.95</v>
      </c>
      <c r="J11" s="105"/>
    </row>
    <row r="12" spans="1:10" ht="12.75">
      <c r="A12" s="49" t="s">
        <v>745</v>
      </c>
      <c r="B12" s="50" t="s">
        <v>699</v>
      </c>
      <c r="C12" s="49">
        <v>210.38</v>
      </c>
      <c r="D12" s="49">
        <v>40</v>
      </c>
      <c r="E12" s="334"/>
      <c r="F12" s="335">
        <f>C12*D12</f>
        <v>8415.2</v>
      </c>
      <c r="J12" s="105"/>
    </row>
    <row r="13" spans="1:10" ht="12.75">
      <c r="A13" s="51" t="s">
        <v>746</v>
      </c>
      <c r="B13" s="52" t="s">
        <v>699</v>
      </c>
      <c r="C13" s="51">
        <v>236.75</v>
      </c>
      <c r="D13" s="51">
        <v>40</v>
      </c>
      <c r="E13" s="336"/>
      <c r="F13" s="337">
        <f>C13*D13</f>
        <v>9470</v>
      </c>
      <c r="J13" s="105"/>
    </row>
    <row r="14" spans="1:10" ht="12.75">
      <c r="A14" s="333"/>
      <c r="B14" s="49" t="s">
        <v>1026</v>
      </c>
      <c r="C14" s="49"/>
      <c r="D14" s="49">
        <f>SUM(D9:D13)</f>
        <v>144</v>
      </c>
      <c r="E14" s="126">
        <f>F14/D14</f>
        <v>216.45</v>
      </c>
      <c r="F14" s="335">
        <f>SUM(F9:F13)</f>
        <v>31168.65</v>
      </c>
      <c r="J14" s="105"/>
    </row>
    <row r="15" spans="1:10" ht="12.75">
      <c r="A15" s="333" t="s">
        <v>560</v>
      </c>
      <c r="B15" s="49" t="s">
        <v>723</v>
      </c>
      <c r="C15" s="49">
        <v>313</v>
      </c>
      <c r="D15" s="49">
        <v>1</v>
      </c>
      <c r="E15" s="126">
        <v>313</v>
      </c>
      <c r="F15" s="335"/>
      <c r="J15" s="105"/>
    </row>
    <row r="16" spans="1:7" s="105" customFormat="1" ht="12.75">
      <c r="A16" s="55" t="s">
        <v>1276</v>
      </c>
      <c r="B16" s="56" t="s">
        <v>724</v>
      </c>
      <c r="C16" s="127">
        <v>135</v>
      </c>
      <c r="D16" s="50"/>
      <c r="E16" s="127">
        <v>135</v>
      </c>
      <c r="F16" s="50"/>
      <c r="G16" s="114"/>
    </row>
    <row r="17" spans="1:6" s="105" customFormat="1" ht="12.75">
      <c r="A17" s="55" t="s">
        <v>1277</v>
      </c>
      <c r="B17" s="56" t="s">
        <v>697</v>
      </c>
      <c r="C17" s="335">
        <v>3450</v>
      </c>
      <c r="D17" s="50"/>
      <c r="E17" s="127">
        <v>3450</v>
      </c>
      <c r="F17" s="50"/>
    </row>
    <row r="18" spans="1:6" s="105" customFormat="1" ht="12.75">
      <c r="A18" s="55" t="s">
        <v>1278</v>
      </c>
      <c r="B18" s="56" t="s">
        <v>697</v>
      </c>
      <c r="C18" s="127">
        <v>2601.27</v>
      </c>
      <c r="D18" s="335"/>
      <c r="E18" s="127">
        <v>2601.27</v>
      </c>
      <c r="F18" s="50"/>
    </row>
    <row r="19" spans="1:6" s="105" customFormat="1" ht="12.75">
      <c r="A19" s="55" t="s">
        <v>1279</v>
      </c>
      <c r="B19" s="56" t="s">
        <v>724</v>
      </c>
      <c r="C19" s="127">
        <v>18.08</v>
      </c>
      <c r="D19" s="50"/>
      <c r="E19" s="127">
        <v>18.08</v>
      </c>
      <c r="F19" s="50"/>
    </row>
    <row r="20" spans="1:6" s="105" customFormat="1" ht="12.75">
      <c r="A20" s="55"/>
      <c r="B20" s="56" t="s">
        <v>1172</v>
      </c>
      <c r="C20" s="127">
        <v>23.3</v>
      </c>
      <c r="D20" s="50"/>
      <c r="E20" s="127">
        <v>23.3</v>
      </c>
      <c r="F20" s="50"/>
    </row>
    <row r="21" spans="1:6" s="105" customFormat="1" ht="12.75">
      <c r="A21" s="55" t="s">
        <v>1540</v>
      </c>
      <c r="B21" s="56" t="s">
        <v>724</v>
      </c>
      <c r="C21" s="127">
        <v>206.7</v>
      </c>
      <c r="D21" s="50"/>
      <c r="E21" s="127">
        <v>206.7</v>
      </c>
      <c r="F21" s="50"/>
    </row>
    <row r="22" spans="1:6" s="105" customFormat="1" ht="12.75">
      <c r="A22" s="55" t="s">
        <v>1541</v>
      </c>
      <c r="B22" s="56" t="s">
        <v>697</v>
      </c>
      <c r="C22" s="127">
        <v>39825</v>
      </c>
      <c r="D22" s="50"/>
      <c r="E22" s="127">
        <v>39825</v>
      </c>
      <c r="F22" s="50"/>
    </row>
    <row r="23" spans="1:6" s="105" customFormat="1" ht="12.75">
      <c r="A23" s="55" t="s">
        <v>1280</v>
      </c>
      <c r="B23" s="56" t="s">
        <v>724</v>
      </c>
      <c r="C23" s="127">
        <v>32.54</v>
      </c>
      <c r="D23" s="50"/>
      <c r="E23" s="127">
        <v>32.54</v>
      </c>
      <c r="F23" s="50"/>
    </row>
    <row r="24" spans="1:6" s="105" customFormat="1" ht="12.75">
      <c r="A24" s="55" t="s">
        <v>1281</v>
      </c>
      <c r="B24" s="56" t="s">
        <v>724</v>
      </c>
      <c r="C24" s="127">
        <v>23.34</v>
      </c>
      <c r="D24" s="50"/>
      <c r="E24" s="127">
        <v>23.34</v>
      </c>
      <c r="F24" s="50"/>
    </row>
    <row r="25" spans="1:6" s="105" customFormat="1" ht="15.75">
      <c r="A25" s="55" t="s">
        <v>1282</v>
      </c>
      <c r="B25" s="56" t="s">
        <v>1559</v>
      </c>
      <c r="C25" s="127">
        <v>980</v>
      </c>
      <c r="D25" s="50"/>
      <c r="E25" s="127">
        <v>980</v>
      </c>
      <c r="F25" s="50"/>
    </row>
    <row r="26" spans="1:6" s="105" customFormat="1" ht="12.75">
      <c r="A26" s="55" t="s">
        <v>1283</v>
      </c>
      <c r="B26" s="56" t="s">
        <v>728</v>
      </c>
      <c r="C26" s="127">
        <v>2033</v>
      </c>
      <c r="D26" s="50">
        <v>20</v>
      </c>
      <c r="E26" s="127"/>
      <c r="F26" s="50">
        <f>C26*D26</f>
        <v>40660</v>
      </c>
    </row>
    <row r="27" spans="1:6" s="105" customFormat="1" ht="12.75">
      <c r="A27" s="338" t="s">
        <v>564</v>
      </c>
      <c r="B27" s="339" t="s">
        <v>728</v>
      </c>
      <c r="C27" s="228">
        <v>1525</v>
      </c>
      <c r="D27" s="52">
        <v>30</v>
      </c>
      <c r="E27" s="228"/>
      <c r="F27" s="52">
        <f>C27*D27</f>
        <v>45750</v>
      </c>
    </row>
    <row r="28" spans="1:6" s="105" customFormat="1" ht="12.75">
      <c r="A28" s="55"/>
      <c r="B28" s="56"/>
      <c r="C28" s="127"/>
      <c r="D28" s="50">
        <f>D26+D27</f>
        <v>50</v>
      </c>
      <c r="E28" s="127">
        <f>F28/D28</f>
        <v>1728.2</v>
      </c>
      <c r="F28" s="50">
        <f>F26+F27</f>
        <v>86410</v>
      </c>
    </row>
    <row r="29" spans="1:6" s="105" customFormat="1" ht="12.75">
      <c r="A29" s="55" t="s">
        <v>1284</v>
      </c>
      <c r="B29" s="56" t="s">
        <v>728</v>
      </c>
      <c r="C29" s="127">
        <v>95000</v>
      </c>
      <c r="D29" s="50"/>
      <c r="E29" s="127">
        <v>95000</v>
      </c>
      <c r="F29" s="50"/>
    </row>
    <row r="30" spans="1:6" s="105" customFormat="1" ht="12.75">
      <c r="A30" s="57" t="s">
        <v>1285</v>
      </c>
      <c r="B30" s="198" t="s">
        <v>360</v>
      </c>
      <c r="C30" s="127">
        <v>120</v>
      </c>
      <c r="D30" s="50"/>
      <c r="E30" s="127">
        <v>120</v>
      </c>
      <c r="F30" s="50"/>
    </row>
    <row r="31" spans="1:6" s="105" customFormat="1" ht="12.75">
      <c r="A31" s="57" t="s">
        <v>1286</v>
      </c>
      <c r="B31" s="198" t="s">
        <v>1034</v>
      </c>
      <c r="C31" s="340">
        <v>38200</v>
      </c>
      <c r="D31" s="50"/>
      <c r="E31" s="340">
        <v>38200</v>
      </c>
      <c r="F31" s="50"/>
    </row>
    <row r="32" spans="1:6" s="105" customFormat="1" ht="12.75">
      <c r="A32" s="57" t="s">
        <v>1287</v>
      </c>
      <c r="B32" s="198" t="s">
        <v>728</v>
      </c>
      <c r="C32" s="340">
        <v>150000</v>
      </c>
      <c r="D32" s="50"/>
      <c r="E32" s="340">
        <v>150000</v>
      </c>
      <c r="F32" s="50"/>
    </row>
    <row r="33" spans="1:6" s="105" customFormat="1" ht="12.75">
      <c r="A33" s="57" t="s">
        <v>1561</v>
      </c>
      <c r="B33" s="198" t="s">
        <v>697</v>
      </c>
      <c r="C33" s="127">
        <v>473</v>
      </c>
      <c r="D33" s="50">
        <v>50</v>
      </c>
      <c r="E33" s="127"/>
      <c r="F33" s="50">
        <f aca="true" t="shared" si="0" ref="F33:F40">C33*D33</f>
        <v>23650</v>
      </c>
    </row>
    <row r="34" spans="1:6" s="105" customFormat="1" ht="12.75">
      <c r="A34" s="57" t="s">
        <v>1562</v>
      </c>
      <c r="B34" s="198" t="s">
        <v>699</v>
      </c>
      <c r="C34" s="127">
        <v>616</v>
      </c>
      <c r="D34" s="50">
        <v>180</v>
      </c>
      <c r="E34" s="127"/>
      <c r="F34" s="50">
        <f t="shared" si="0"/>
        <v>110880</v>
      </c>
    </row>
    <row r="35" spans="1:6" s="105" customFormat="1" ht="12.75">
      <c r="A35" s="57" t="s">
        <v>1563</v>
      </c>
      <c r="B35" s="198" t="s">
        <v>699</v>
      </c>
      <c r="C35" s="127">
        <v>738</v>
      </c>
      <c r="D35" s="50">
        <v>30</v>
      </c>
      <c r="E35" s="127"/>
      <c r="F35" s="50">
        <f t="shared" si="0"/>
        <v>22140</v>
      </c>
    </row>
    <row r="36" spans="1:6" s="105" customFormat="1" ht="12.75">
      <c r="A36" s="57" t="s">
        <v>1564</v>
      </c>
      <c r="B36" s="198" t="s">
        <v>699</v>
      </c>
      <c r="C36" s="127">
        <v>616</v>
      </c>
      <c r="D36" s="50">
        <v>73</v>
      </c>
      <c r="E36" s="127"/>
      <c r="F36" s="50">
        <f t="shared" si="0"/>
        <v>44968</v>
      </c>
    </row>
    <row r="37" spans="1:6" s="105" customFormat="1" ht="12.75">
      <c r="A37" s="57" t="s">
        <v>1565</v>
      </c>
      <c r="B37" s="198" t="s">
        <v>699</v>
      </c>
      <c r="C37" s="127">
        <v>363</v>
      </c>
      <c r="D37" s="50">
        <v>317</v>
      </c>
      <c r="E37" s="127"/>
      <c r="F37" s="50">
        <f t="shared" si="0"/>
        <v>115071</v>
      </c>
    </row>
    <row r="38" spans="1:6" s="105" customFormat="1" ht="12.75">
      <c r="A38" s="57" t="s">
        <v>1566</v>
      </c>
      <c r="B38" s="198" t="s">
        <v>699</v>
      </c>
      <c r="C38" s="127">
        <v>492</v>
      </c>
      <c r="D38" s="50">
        <v>141</v>
      </c>
      <c r="E38" s="127"/>
      <c r="F38" s="50">
        <f t="shared" si="0"/>
        <v>69372</v>
      </c>
    </row>
    <row r="39" spans="1:6" s="105" customFormat="1" ht="12.75">
      <c r="A39" s="57" t="s">
        <v>1567</v>
      </c>
      <c r="B39" s="198" t="s">
        <v>699</v>
      </c>
      <c r="C39" s="127">
        <v>330</v>
      </c>
      <c r="D39" s="50">
        <v>144</v>
      </c>
      <c r="E39" s="127"/>
      <c r="F39" s="50">
        <f t="shared" si="0"/>
        <v>47520</v>
      </c>
    </row>
    <row r="40" spans="1:6" s="105" customFormat="1" ht="12.75">
      <c r="A40" s="359" t="s">
        <v>1568</v>
      </c>
      <c r="B40" s="341" t="s">
        <v>699</v>
      </c>
      <c r="C40" s="130">
        <v>415.25</v>
      </c>
      <c r="D40" s="51">
        <v>73</v>
      </c>
      <c r="E40" s="130"/>
      <c r="F40" s="51">
        <f t="shared" si="0"/>
        <v>30313.25</v>
      </c>
    </row>
    <row r="41" spans="1:6" s="105" customFormat="1" ht="12.75">
      <c r="A41" s="57" t="s">
        <v>490</v>
      </c>
      <c r="B41" s="198"/>
      <c r="C41" s="127"/>
      <c r="D41" s="50">
        <f>SUM(D33:D40)</f>
        <v>1008</v>
      </c>
      <c r="E41" s="127">
        <f>F41/D41</f>
        <v>460.23</v>
      </c>
      <c r="F41" s="50">
        <f>SUM(F33:F40)</f>
        <v>463914.25</v>
      </c>
    </row>
    <row r="42" spans="1:6" s="105" customFormat="1" ht="12.75">
      <c r="A42" s="57" t="s">
        <v>1288</v>
      </c>
      <c r="B42" s="198" t="s">
        <v>728</v>
      </c>
      <c r="C42" s="127">
        <v>200000</v>
      </c>
      <c r="D42" s="50"/>
      <c r="E42" s="127">
        <v>200000</v>
      </c>
      <c r="F42" s="50"/>
    </row>
    <row r="43" spans="1:6" s="105" customFormat="1" ht="12.75" customHeight="1">
      <c r="A43" s="55" t="s">
        <v>1542</v>
      </c>
      <c r="B43" s="56" t="s">
        <v>697</v>
      </c>
      <c r="C43" s="127">
        <v>791</v>
      </c>
      <c r="D43" s="50"/>
      <c r="E43" s="127">
        <v>791</v>
      </c>
      <c r="F43" s="50"/>
    </row>
    <row r="44" spans="1:6" s="105" customFormat="1" ht="12.75" customHeight="1">
      <c r="A44" s="55" t="s">
        <v>1543</v>
      </c>
      <c r="B44" s="56" t="s">
        <v>1559</v>
      </c>
      <c r="C44" s="127">
        <v>3400</v>
      </c>
      <c r="D44" s="50"/>
      <c r="E44" s="127">
        <v>3400</v>
      </c>
      <c r="F44" s="50"/>
    </row>
    <row r="45" spans="1:6" s="105" customFormat="1" ht="15.75">
      <c r="A45" s="55" t="s">
        <v>1544</v>
      </c>
      <c r="B45" s="56" t="s">
        <v>1559</v>
      </c>
      <c r="C45" s="127">
        <v>2881</v>
      </c>
      <c r="D45" s="50"/>
      <c r="E45" s="127">
        <v>2881</v>
      </c>
      <c r="F45" s="50"/>
    </row>
    <row r="46" spans="1:6" s="105" customFormat="1" ht="12.75">
      <c r="A46" s="55" t="s">
        <v>1545</v>
      </c>
      <c r="B46" s="56" t="s">
        <v>728</v>
      </c>
      <c r="C46" s="127">
        <v>1390</v>
      </c>
      <c r="D46" s="50"/>
      <c r="E46" s="127">
        <v>1390</v>
      </c>
      <c r="F46" s="50"/>
    </row>
    <row r="47" spans="1:6" s="105" customFormat="1" ht="12.75">
      <c r="A47" s="55" t="s">
        <v>1289</v>
      </c>
      <c r="B47" s="56" t="s">
        <v>697</v>
      </c>
      <c r="C47" s="58">
        <v>13.26</v>
      </c>
      <c r="D47" s="56"/>
      <c r="E47" s="58">
        <v>13.26</v>
      </c>
      <c r="F47" s="56"/>
    </row>
    <row r="48" spans="1:6" s="105" customFormat="1" ht="12.75">
      <c r="A48" s="55" t="s">
        <v>1290</v>
      </c>
      <c r="B48" s="56" t="s">
        <v>697</v>
      </c>
      <c r="C48" s="58">
        <v>1850</v>
      </c>
      <c r="D48" s="56"/>
      <c r="E48" s="58">
        <v>1850</v>
      </c>
      <c r="F48" s="56"/>
    </row>
    <row r="49" spans="1:6" s="105" customFormat="1" ht="12.75">
      <c r="A49" s="55" t="s">
        <v>1291</v>
      </c>
      <c r="B49" s="56" t="s">
        <v>728</v>
      </c>
      <c r="C49" s="58">
        <v>25000</v>
      </c>
      <c r="D49" s="56"/>
      <c r="E49" s="58">
        <v>25000</v>
      </c>
      <c r="F49" s="56"/>
    </row>
    <row r="50" spans="1:6" s="105" customFormat="1" ht="12.75">
      <c r="A50" s="55" t="s">
        <v>1292</v>
      </c>
      <c r="B50" s="56" t="s">
        <v>697</v>
      </c>
      <c r="C50" s="127">
        <v>7</v>
      </c>
      <c r="D50" s="50"/>
      <c r="E50" s="127">
        <v>7</v>
      </c>
      <c r="F50" s="56"/>
    </row>
    <row r="51" spans="1:6" s="105" customFormat="1" ht="12.75">
      <c r="A51" s="55" t="s">
        <v>1293</v>
      </c>
      <c r="B51" s="56" t="s">
        <v>697</v>
      </c>
      <c r="C51" s="127">
        <v>92</v>
      </c>
      <c r="D51" s="50"/>
      <c r="E51" s="127">
        <v>92</v>
      </c>
      <c r="F51" s="56"/>
    </row>
    <row r="52" spans="1:6" s="105" customFormat="1" ht="12.75">
      <c r="A52" s="55" t="s">
        <v>1294</v>
      </c>
      <c r="B52" s="56" t="s">
        <v>697</v>
      </c>
      <c r="C52" s="58">
        <v>7</v>
      </c>
      <c r="D52" s="56"/>
      <c r="E52" s="58">
        <v>7</v>
      </c>
      <c r="F52" s="56"/>
    </row>
    <row r="53" spans="1:6" s="105" customFormat="1" ht="12.75">
      <c r="A53" s="342" t="s">
        <v>1295</v>
      </c>
      <c r="B53" s="343" t="s">
        <v>724</v>
      </c>
      <c r="C53" s="58">
        <v>43</v>
      </c>
      <c r="D53" s="56"/>
      <c r="E53" s="58">
        <v>43</v>
      </c>
      <c r="F53" s="56"/>
    </row>
    <row r="54" spans="1:6" s="105" customFormat="1" ht="12.75">
      <c r="A54" s="342"/>
      <c r="B54" s="343" t="s">
        <v>1172</v>
      </c>
      <c r="C54" s="58">
        <v>37.74</v>
      </c>
      <c r="D54" s="56"/>
      <c r="E54" s="58">
        <v>37.74</v>
      </c>
      <c r="F54" s="56"/>
    </row>
    <row r="55" spans="1:6" s="105" customFormat="1" ht="12.75">
      <c r="A55" s="55" t="s">
        <v>1296</v>
      </c>
      <c r="B55" s="56" t="s">
        <v>697</v>
      </c>
      <c r="C55" s="58">
        <v>140</v>
      </c>
      <c r="D55" s="56"/>
      <c r="E55" s="58">
        <v>140</v>
      </c>
      <c r="F55" s="56"/>
    </row>
    <row r="56" spans="1:6" s="105" customFormat="1" ht="12.75">
      <c r="A56" s="344" t="s">
        <v>1297</v>
      </c>
      <c r="B56" s="56" t="s">
        <v>728</v>
      </c>
      <c r="C56" s="345">
        <v>2250</v>
      </c>
      <c r="D56" s="56">
        <v>45</v>
      </c>
      <c r="E56" s="58"/>
      <c r="F56" s="56">
        <f>C56*D56</f>
        <v>101250</v>
      </c>
    </row>
    <row r="57" spans="1:6" s="105" customFormat="1" ht="12.75">
      <c r="A57" s="344" t="s">
        <v>561</v>
      </c>
      <c r="B57" s="56" t="s">
        <v>728</v>
      </c>
      <c r="C57" s="346">
        <v>3100</v>
      </c>
      <c r="D57" s="339">
        <v>5</v>
      </c>
      <c r="E57" s="347"/>
      <c r="F57" s="339">
        <f>C57*D57</f>
        <v>15500</v>
      </c>
    </row>
    <row r="58" spans="1:6" s="105" customFormat="1" ht="12.75">
      <c r="A58" s="344"/>
      <c r="B58" s="56"/>
      <c r="C58" s="345"/>
      <c r="D58" s="56">
        <f>D56+D57</f>
        <v>50</v>
      </c>
      <c r="E58" s="58">
        <f>F58/D58</f>
        <v>2335</v>
      </c>
      <c r="F58" s="56">
        <f>F56+F57</f>
        <v>116750</v>
      </c>
    </row>
    <row r="59" spans="1:6" s="105" customFormat="1" ht="12.75">
      <c r="A59" s="348" t="s">
        <v>562</v>
      </c>
      <c r="B59" s="339" t="s">
        <v>728</v>
      </c>
      <c r="C59" s="346">
        <v>320</v>
      </c>
      <c r="D59" s="339">
        <v>20</v>
      </c>
      <c r="E59" s="347">
        <v>320</v>
      </c>
      <c r="F59" s="339"/>
    </row>
    <row r="60" spans="1:6" s="105" customFormat="1" ht="25.5">
      <c r="A60" s="349" t="s">
        <v>563</v>
      </c>
      <c r="B60" s="56"/>
      <c r="C60" s="58"/>
      <c r="D60" s="56"/>
      <c r="E60" s="58">
        <f>E58+E59</f>
        <v>2655</v>
      </c>
      <c r="F60" s="56"/>
    </row>
    <row r="61" spans="1:6" s="105" customFormat="1" ht="12.75">
      <c r="A61" s="55" t="s">
        <v>1298</v>
      </c>
      <c r="B61" s="56" t="s">
        <v>725</v>
      </c>
      <c r="C61" s="58">
        <v>7200</v>
      </c>
      <c r="D61" s="56"/>
      <c r="E61" s="58">
        <v>7200</v>
      </c>
      <c r="F61" s="56"/>
    </row>
    <row r="62" spans="1:6" s="105" customFormat="1" ht="12.75">
      <c r="A62" s="55" t="s">
        <v>1299</v>
      </c>
      <c r="B62" s="56" t="s">
        <v>697</v>
      </c>
      <c r="C62" s="58">
        <v>3.98</v>
      </c>
      <c r="D62" s="56">
        <v>100</v>
      </c>
      <c r="E62" s="58">
        <v>3.98</v>
      </c>
      <c r="F62" s="56"/>
    </row>
    <row r="63" spans="1:6" s="105" customFormat="1" ht="12.75">
      <c r="A63" s="55" t="s">
        <v>1300</v>
      </c>
      <c r="B63" s="56" t="s">
        <v>820</v>
      </c>
      <c r="C63" s="58">
        <v>10000</v>
      </c>
      <c r="D63" s="56"/>
      <c r="E63" s="58">
        <v>10000</v>
      </c>
      <c r="F63" s="56"/>
    </row>
    <row r="64" spans="1:6" s="105" customFormat="1" ht="12.75">
      <c r="A64" s="55" t="s">
        <v>1301</v>
      </c>
      <c r="B64" s="56" t="s">
        <v>728</v>
      </c>
      <c r="C64" s="58">
        <v>5100</v>
      </c>
      <c r="D64" s="56"/>
      <c r="E64" s="58">
        <v>5100</v>
      </c>
      <c r="F64" s="56"/>
    </row>
    <row r="65" spans="1:6" s="105" customFormat="1" ht="12.75">
      <c r="A65" s="55" t="s">
        <v>1546</v>
      </c>
      <c r="B65" s="56" t="s">
        <v>728</v>
      </c>
      <c r="C65" s="58">
        <v>1200</v>
      </c>
      <c r="D65" s="56"/>
      <c r="E65" s="58">
        <v>1200</v>
      </c>
      <c r="F65" s="56"/>
    </row>
    <row r="66" spans="1:6" s="105" customFormat="1" ht="12.75">
      <c r="A66" s="55" t="s">
        <v>1302</v>
      </c>
      <c r="B66" s="56" t="s">
        <v>724</v>
      </c>
      <c r="C66" s="58">
        <v>82</v>
      </c>
      <c r="D66" s="56"/>
      <c r="E66" s="58">
        <v>82</v>
      </c>
      <c r="F66" s="56"/>
    </row>
    <row r="67" spans="1:6" ht="12.75">
      <c r="A67" s="55" t="s">
        <v>1303</v>
      </c>
      <c r="B67" s="56" t="s">
        <v>697</v>
      </c>
      <c r="C67" s="58">
        <v>3150</v>
      </c>
      <c r="D67" s="56">
        <v>3</v>
      </c>
      <c r="E67" s="58">
        <v>3150</v>
      </c>
      <c r="F67" s="56"/>
    </row>
    <row r="68" spans="1:6" ht="12.75">
      <c r="A68" s="55" t="s">
        <v>1304</v>
      </c>
      <c r="B68" s="56" t="s">
        <v>726</v>
      </c>
      <c r="C68" s="58">
        <v>2200</v>
      </c>
      <c r="D68" s="56"/>
      <c r="E68" s="58">
        <v>2200</v>
      </c>
      <c r="F68" s="56"/>
    </row>
    <row r="69" spans="1:6" ht="12.75">
      <c r="A69" s="55" t="s">
        <v>1305</v>
      </c>
      <c r="B69" s="56" t="s">
        <v>697</v>
      </c>
      <c r="C69" s="58">
        <v>1850</v>
      </c>
      <c r="D69" s="56"/>
      <c r="E69" s="58">
        <v>1850</v>
      </c>
      <c r="F69" s="350"/>
    </row>
    <row r="70" spans="1:6" ht="12.75">
      <c r="A70" s="351" t="s">
        <v>1306</v>
      </c>
      <c r="B70" s="56" t="s">
        <v>697</v>
      </c>
      <c r="C70" s="58">
        <v>2.3</v>
      </c>
      <c r="D70" s="56">
        <v>10</v>
      </c>
      <c r="E70" s="58">
        <v>2.3</v>
      </c>
      <c r="F70" s="350"/>
    </row>
    <row r="71" spans="1:6" s="105" customFormat="1" ht="12.75">
      <c r="A71" s="351" t="s">
        <v>1307</v>
      </c>
      <c r="B71" s="352" t="s">
        <v>697</v>
      </c>
      <c r="C71" s="58">
        <v>2370</v>
      </c>
      <c r="D71" s="56"/>
      <c r="E71" s="58">
        <v>2370</v>
      </c>
      <c r="F71" s="350"/>
    </row>
    <row r="72" spans="1:6" s="105" customFormat="1" ht="12.75">
      <c r="A72" s="55" t="s">
        <v>1308</v>
      </c>
      <c r="B72" s="56" t="s">
        <v>724</v>
      </c>
      <c r="C72" s="58">
        <v>233</v>
      </c>
      <c r="D72" s="56"/>
      <c r="E72" s="58">
        <v>233</v>
      </c>
      <c r="F72" s="56"/>
    </row>
    <row r="73" spans="1:6" s="105" customFormat="1" ht="12.75">
      <c r="A73" s="55" t="s">
        <v>1309</v>
      </c>
      <c r="B73" s="56" t="s">
        <v>360</v>
      </c>
      <c r="C73" s="58">
        <v>560</v>
      </c>
      <c r="D73" s="56"/>
      <c r="E73" s="58">
        <v>560</v>
      </c>
      <c r="F73" s="56"/>
    </row>
    <row r="74" spans="1:6" ht="12.75">
      <c r="A74" s="55" t="s">
        <v>1310</v>
      </c>
      <c r="B74" s="56" t="s">
        <v>697</v>
      </c>
      <c r="C74" s="58">
        <v>400</v>
      </c>
      <c r="D74" s="56"/>
      <c r="E74" s="58">
        <v>400</v>
      </c>
      <c r="F74" s="350"/>
    </row>
    <row r="75" spans="1:6" s="105" customFormat="1" ht="12.75">
      <c r="A75" s="57" t="s">
        <v>1311</v>
      </c>
      <c r="B75" s="198" t="s">
        <v>697</v>
      </c>
      <c r="C75" s="58">
        <v>239.55</v>
      </c>
      <c r="D75" s="50"/>
      <c r="E75" s="58">
        <v>239.55</v>
      </c>
      <c r="F75" s="350"/>
    </row>
    <row r="76" spans="1:6" s="105" customFormat="1" ht="12.75">
      <c r="A76" s="353" t="s">
        <v>1312</v>
      </c>
      <c r="B76" s="354" t="s">
        <v>725</v>
      </c>
      <c r="C76" s="88">
        <v>1820.47</v>
      </c>
      <c r="D76" s="49"/>
      <c r="E76" s="355">
        <v>1820.47</v>
      </c>
      <c r="F76" s="350"/>
    </row>
    <row r="77" spans="1:6" s="105" customFormat="1" ht="12.75">
      <c r="A77" s="353" t="s">
        <v>1313</v>
      </c>
      <c r="B77" s="354" t="s">
        <v>728</v>
      </c>
      <c r="C77" s="355">
        <v>10889.83</v>
      </c>
      <c r="D77" s="49"/>
      <c r="E77" s="355">
        <v>10889.83</v>
      </c>
      <c r="F77" s="350"/>
    </row>
    <row r="78" spans="1:6" s="105" customFormat="1" ht="12.75">
      <c r="A78" s="353" t="s">
        <v>1547</v>
      </c>
      <c r="B78" s="71" t="s">
        <v>728</v>
      </c>
      <c r="C78" s="88">
        <v>150</v>
      </c>
      <c r="D78" s="61"/>
      <c r="E78" s="88">
        <v>150</v>
      </c>
      <c r="F78" s="356"/>
    </row>
    <row r="79" spans="1:6" ht="12.75">
      <c r="A79" s="835" t="s">
        <v>770</v>
      </c>
      <c r="B79" s="836"/>
      <c r="C79" s="836"/>
      <c r="D79" s="836"/>
      <c r="E79" s="836"/>
      <c r="F79" s="837"/>
    </row>
    <row r="80" spans="1:6" s="105" customFormat="1" ht="12.75">
      <c r="A80" s="344" t="s">
        <v>771</v>
      </c>
      <c r="B80" s="56" t="s">
        <v>772</v>
      </c>
      <c r="C80" s="357">
        <v>3.108</v>
      </c>
      <c r="D80" s="50"/>
      <c r="E80" s="357">
        <v>3.108</v>
      </c>
      <c r="F80" s="50"/>
    </row>
    <row r="81" spans="1:6" s="105" customFormat="1" ht="12.75">
      <c r="A81" s="358" t="s">
        <v>773</v>
      </c>
      <c r="B81" s="343" t="s">
        <v>697</v>
      </c>
      <c r="C81" s="127">
        <v>1150</v>
      </c>
      <c r="D81" s="335"/>
      <c r="E81" s="127">
        <v>1150</v>
      </c>
      <c r="F81" s="50"/>
    </row>
    <row r="82" spans="1:6" s="105" customFormat="1" ht="12.75">
      <c r="A82" s="344" t="s">
        <v>774</v>
      </c>
      <c r="B82" s="56" t="s">
        <v>724</v>
      </c>
      <c r="C82" s="127">
        <v>42.63</v>
      </c>
      <c r="D82" s="335"/>
      <c r="E82" s="127">
        <v>42.63</v>
      </c>
      <c r="F82" s="50"/>
    </row>
    <row r="83" spans="1:6" s="105" customFormat="1" ht="12.75">
      <c r="A83" s="344" t="s">
        <v>428</v>
      </c>
      <c r="B83" s="56" t="s">
        <v>697</v>
      </c>
      <c r="C83" s="127">
        <v>57</v>
      </c>
      <c r="D83" s="335"/>
      <c r="E83" s="127">
        <v>57</v>
      </c>
      <c r="F83" s="50"/>
    </row>
    <row r="84" spans="1:6" s="105" customFormat="1" ht="13.5" customHeight="1">
      <c r="A84" s="344" t="s">
        <v>972</v>
      </c>
      <c r="B84" s="56" t="s">
        <v>728</v>
      </c>
      <c r="C84" s="127">
        <v>15000</v>
      </c>
      <c r="D84" s="335"/>
      <c r="E84" s="127">
        <v>15000</v>
      </c>
      <c r="F84" s="50"/>
    </row>
    <row r="85" spans="1:6" ht="15.75">
      <c r="A85" s="344" t="s">
        <v>973</v>
      </c>
      <c r="B85" s="56" t="s">
        <v>1560</v>
      </c>
      <c r="C85" s="127">
        <v>195</v>
      </c>
      <c r="D85" s="50"/>
      <c r="E85" s="127">
        <v>195</v>
      </c>
      <c r="F85" s="50"/>
    </row>
    <row r="86" spans="1:6" ht="12.75">
      <c r="A86" s="344" t="s">
        <v>1538</v>
      </c>
      <c r="B86" s="354" t="s">
        <v>724</v>
      </c>
      <c r="C86" s="126">
        <v>600</v>
      </c>
      <c r="D86" s="61"/>
      <c r="E86" s="126">
        <v>600</v>
      </c>
      <c r="F86" s="50"/>
    </row>
    <row r="87" spans="1:6" ht="12.75">
      <c r="A87" s="344" t="s">
        <v>1539</v>
      </c>
      <c r="B87" s="354" t="s">
        <v>1172</v>
      </c>
      <c r="C87" s="126">
        <v>250</v>
      </c>
      <c r="D87" s="61"/>
      <c r="E87" s="126">
        <v>250</v>
      </c>
      <c r="F87" s="50"/>
    </row>
    <row r="88" spans="1:6" ht="12.75">
      <c r="A88" s="829" t="s">
        <v>775</v>
      </c>
      <c r="B88" s="830"/>
      <c r="C88" s="830"/>
      <c r="D88" s="830"/>
      <c r="E88" s="830"/>
      <c r="F88" s="831"/>
    </row>
    <row r="89" spans="1:6" ht="12.75">
      <c r="A89" s="233" t="s">
        <v>776</v>
      </c>
      <c r="B89" s="50" t="s">
        <v>777</v>
      </c>
      <c r="C89" s="127">
        <v>250</v>
      </c>
      <c r="D89" s="50"/>
      <c r="E89" s="127">
        <v>250</v>
      </c>
      <c r="F89" s="50"/>
    </row>
    <row r="90" spans="1:6" s="105" customFormat="1" ht="12.75">
      <c r="A90" s="233" t="s">
        <v>778</v>
      </c>
      <c r="B90" s="50" t="s">
        <v>728</v>
      </c>
      <c r="C90" s="127">
        <v>13</v>
      </c>
      <c r="D90" s="50"/>
      <c r="E90" s="127">
        <v>13</v>
      </c>
      <c r="F90" s="234"/>
    </row>
    <row r="91" spans="1:6" ht="12.75">
      <c r="A91" s="233" t="s">
        <v>1112</v>
      </c>
      <c r="B91" s="50" t="s">
        <v>728</v>
      </c>
      <c r="C91" s="127">
        <v>23</v>
      </c>
      <c r="D91" s="50"/>
      <c r="E91" s="127">
        <v>23</v>
      </c>
      <c r="F91" s="234"/>
    </row>
    <row r="92" spans="1:6" ht="12.75">
      <c r="A92" s="233" t="s">
        <v>1113</v>
      </c>
      <c r="B92" s="50" t="s">
        <v>779</v>
      </c>
      <c r="C92" s="127">
        <v>3700</v>
      </c>
      <c r="D92" s="50"/>
      <c r="E92" s="127">
        <v>3700</v>
      </c>
      <c r="F92" s="50"/>
    </row>
    <row r="93" spans="1:6" ht="12.75">
      <c r="A93" s="233" t="s">
        <v>1114</v>
      </c>
      <c r="B93" s="50" t="s">
        <v>697</v>
      </c>
      <c r="C93" s="127">
        <v>4200</v>
      </c>
      <c r="D93" s="50"/>
      <c r="E93" s="127">
        <v>4200</v>
      </c>
      <c r="F93" s="50"/>
    </row>
    <row r="94" spans="1:6" ht="12.75">
      <c r="A94" s="233" t="s">
        <v>1115</v>
      </c>
      <c r="B94" s="50" t="s">
        <v>780</v>
      </c>
      <c r="C94" s="127">
        <v>2.3</v>
      </c>
      <c r="D94" s="50"/>
      <c r="E94" s="127">
        <v>2.3</v>
      </c>
      <c r="F94" s="50"/>
    </row>
    <row r="95" spans="1:6" ht="12.75">
      <c r="A95" s="233" t="s">
        <v>1116</v>
      </c>
      <c r="B95" s="50" t="s">
        <v>781</v>
      </c>
      <c r="C95" s="127">
        <v>2450</v>
      </c>
      <c r="D95" s="50"/>
      <c r="E95" s="127">
        <v>2450</v>
      </c>
      <c r="F95" s="234"/>
    </row>
    <row r="96" spans="1:6" ht="12.75">
      <c r="A96" s="233" t="s">
        <v>1117</v>
      </c>
      <c r="B96" s="50" t="s">
        <v>782</v>
      </c>
      <c r="C96" s="127">
        <v>30</v>
      </c>
      <c r="D96" s="50"/>
      <c r="E96" s="127">
        <v>30</v>
      </c>
      <c r="F96" s="50"/>
    </row>
    <row r="97" spans="1:6" ht="12.75">
      <c r="A97" s="235" t="s">
        <v>1118</v>
      </c>
      <c r="B97" s="52" t="s">
        <v>697</v>
      </c>
      <c r="C97" s="228">
        <v>1850</v>
      </c>
      <c r="D97" s="52"/>
      <c r="E97" s="228">
        <v>1850</v>
      </c>
      <c r="F97" s="52"/>
    </row>
    <row r="98" spans="1:6" ht="12.75">
      <c r="A98" s="64"/>
      <c r="B98" s="61"/>
      <c r="C98" s="61"/>
      <c r="D98" s="61"/>
      <c r="E98" s="60"/>
      <c r="F98" s="61"/>
    </row>
    <row r="99" spans="1:6" ht="12.75">
      <c r="A99" s="832" t="s">
        <v>783</v>
      </c>
      <c r="B99" s="832"/>
      <c r="C99" s="832"/>
      <c r="D99" s="832"/>
      <c r="E99" s="832"/>
      <c r="F99" s="65"/>
    </row>
    <row r="100" spans="1:6" ht="12.75">
      <c r="A100" s="117"/>
      <c r="B100" s="117"/>
      <c r="C100" s="117"/>
      <c r="D100" s="117"/>
      <c r="E100" s="131"/>
      <c r="F100" s="117"/>
    </row>
    <row r="101" spans="1:6" ht="12.75">
      <c r="A101" s="117"/>
      <c r="B101" s="117"/>
      <c r="C101" s="117"/>
      <c r="D101" s="117"/>
      <c r="E101" s="131"/>
      <c r="F101" s="117"/>
    </row>
    <row r="102" spans="1:6" ht="12.75">
      <c r="A102" s="117"/>
      <c r="B102" s="117"/>
      <c r="C102" s="117"/>
      <c r="D102" s="117"/>
      <c r="E102" s="131"/>
      <c r="F102" s="117"/>
    </row>
    <row r="103" spans="1:6" ht="12.75">
      <c r="A103" s="117"/>
      <c r="B103" s="117"/>
      <c r="C103" s="117"/>
      <c r="D103" s="117"/>
      <c r="E103" s="131"/>
      <c r="F103" s="117"/>
    </row>
    <row r="104" spans="1:6" ht="12.75">
      <c r="A104" s="117"/>
      <c r="B104" s="117"/>
      <c r="C104" s="117"/>
      <c r="D104" s="117"/>
      <c r="E104" s="131"/>
      <c r="F104" s="117"/>
    </row>
    <row r="105" spans="1:6" ht="12.75">
      <c r="A105" s="117"/>
      <c r="B105" s="117"/>
      <c r="C105" s="117"/>
      <c r="D105" s="117"/>
      <c r="E105" s="131"/>
      <c r="F105" s="117"/>
    </row>
    <row r="106" spans="1:6" ht="12.75">
      <c r="A106" s="117"/>
      <c r="B106" s="117"/>
      <c r="C106" s="117"/>
      <c r="D106" s="117"/>
      <c r="E106" s="131"/>
      <c r="F106" s="117"/>
    </row>
  </sheetData>
  <sheetProtection/>
  <mergeCells count="6">
    <mergeCell ref="A88:F88"/>
    <mergeCell ref="A99:E99"/>
    <mergeCell ref="A1:F1"/>
    <mergeCell ref="A2:F2"/>
    <mergeCell ref="A3:F3"/>
    <mergeCell ref="A79:F79"/>
  </mergeCells>
  <printOptions horizontalCentered="1"/>
  <pageMargins left="0.7874015748031497" right="0" top="0.1968503937007874" bottom="0" header="0.5118110236220472" footer="0.236220472440944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6.75390625" style="0" customWidth="1"/>
    <col min="2" max="2" width="25.375" style="0" customWidth="1"/>
  </cols>
  <sheetData>
    <row r="1" spans="1:6" ht="15.75">
      <c r="A1" s="839" t="s">
        <v>784</v>
      </c>
      <c r="B1" s="839"/>
      <c r="C1" s="62"/>
      <c r="D1" s="62"/>
      <c r="E1" s="62"/>
      <c r="F1" s="62"/>
    </row>
    <row r="2" spans="1:6" ht="12.75">
      <c r="A2" s="840" t="s">
        <v>785</v>
      </c>
      <c r="B2" s="840"/>
      <c r="C2" s="76"/>
      <c r="D2" s="76"/>
      <c r="E2" s="76"/>
      <c r="F2" s="76"/>
    </row>
    <row r="3" spans="1:6" ht="32.25" customHeight="1">
      <c r="A3" s="834" t="s">
        <v>1549</v>
      </c>
      <c r="B3" s="834"/>
      <c r="C3" s="236"/>
      <c r="D3" s="236"/>
      <c r="E3" s="236"/>
      <c r="F3" s="236"/>
    </row>
    <row r="4" spans="1:6" ht="12.75">
      <c r="A4" s="212" t="s">
        <v>786</v>
      </c>
      <c r="B4" s="213" t="s">
        <v>787</v>
      </c>
      <c r="C4" s="61"/>
      <c r="D4" s="61"/>
      <c r="E4" s="61"/>
      <c r="F4" s="61"/>
    </row>
    <row r="5" spans="1:6" ht="12.75">
      <c r="A5" s="214"/>
      <c r="B5" s="215" t="s">
        <v>788</v>
      </c>
      <c r="C5" s="61"/>
      <c r="D5" s="61"/>
      <c r="E5" s="61"/>
      <c r="F5" s="61"/>
    </row>
    <row r="6" spans="1:6" ht="12.75">
      <c r="A6" s="216">
        <v>1</v>
      </c>
      <c r="B6" s="217">
        <v>2</v>
      </c>
      <c r="C6" s="61"/>
      <c r="D6" s="61"/>
      <c r="E6" s="61"/>
      <c r="F6" s="61"/>
    </row>
    <row r="7" spans="1:6" ht="15">
      <c r="A7" s="45" t="s">
        <v>1260</v>
      </c>
      <c r="B7" s="125">
        <v>317373</v>
      </c>
      <c r="C7" s="61"/>
      <c r="D7" s="61"/>
      <c r="E7" s="61"/>
      <c r="F7" s="61"/>
    </row>
    <row r="8" spans="1:6" s="105" customFormat="1" ht="15">
      <c r="A8" s="45" t="s">
        <v>946</v>
      </c>
      <c r="B8" s="125">
        <v>6500</v>
      </c>
      <c r="C8" s="72"/>
      <c r="D8" s="72"/>
      <c r="E8" s="72"/>
      <c r="F8" s="72"/>
    </row>
    <row r="9" spans="1:6" s="105" customFormat="1" ht="15">
      <c r="A9" s="45" t="s">
        <v>947</v>
      </c>
      <c r="B9" s="125">
        <v>12318</v>
      </c>
      <c r="C9" s="72"/>
      <c r="D9" s="72"/>
      <c r="E9" s="72"/>
      <c r="F9" s="72"/>
    </row>
    <row r="10" spans="1:6" s="105" customFormat="1" ht="15">
      <c r="A10" s="45" t="s">
        <v>948</v>
      </c>
      <c r="B10" s="125">
        <v>16145</v>
      </c>
      <c r="C10" s="74"/>
      <c r="D10" s="72"/>
      <c r="E10" s="74"/>
      <c r="F10" s="72"/>
    </row>
    <row r="11" spans="1:6" s="105" customFormat="1" ht="15">
      <c r="A11" s="45" t="s">
        <v>1571</v>
      </c>
      <c r="B11" s="125">
        <v>61614</v>
      </c>
      <c r="C11" s="74"/>
      <c r="D11" s="72"/>
      <c r="E11" s="74"/>
      <c r="F11" s="72"/>
    </row>
    <row r="12" spans="1:6" s="105" customFormat="1" ht="15">
      <c r="A12" s="45" t="s">
        <v>1572</v>
      </c>
      <c r="B12" s="125">
        <v>73463</v>
      </c>
      <c r="C12" s="74"/>
      <c r="D12" s="72"/>
      <c r="E12" s="74"/>
      <c r="F12" s="72"/>
    </row>
    <row r="13" spans="1:6" ht="15">
      <c r="A13" s="45" t="s">
        <v>1573</v>
      </c>
      <c r="B13" s="125">
        <v>566134</v>
      </c>
      <c r="C13" s="77"/>
      <c r="D13" s="71"/>
      <c r="E13" s="77"/>
      <c r="F13" s="71"/>
    </row>
    <row r="14" spans="1:6" ht="15">
      <c r="A14" s="45" t="s">
        <v>1574</v>
      </c>
      <c r="B14" s="125">
        <v>4717322</v>
      </c>
      <c r="C14" s="77"/>
      <c r="D14" s="71"/>
      <c r="E14" s="77"/>
      <c r="F14" s="71"/>
    </row>
    <row r="15" spans="1:6" ht="15">
      <c r="A15" s="45" t="s">
        <v>1575</v>
      </c>
      <c r="B15" s="125">
        <v>879751</v>
      </c>
      <c r="C15" s="77"/>
      <c r="D15" s="71"/>
      <c r="E15" s="77"/>
      <c r="F15" s="71"/>
    </row>
    <row r="16" spans="1:6" ht="15">
      <c r="A16" s="45" t="s">
        <v>1576</v>
      </c>
      <c r="B16" s="125">
        <v>593220</v>
      </c>
      <c r="C16" s="77"/>
      <c r="D16" s="71"/>
      <c r="E16" s="77"/>
      <c r="F16" s="71"/>
    </row>
    <row r="17" spans="1:6" ht="15">
      <c r="A17" s="45" t="s">
        <v>1577</v>
      </c>
      <c r="B17" s="125">
        <v>58500</v>
      </c>
      <c r="C17" s="77"/>
      <c r="D17" s="71"/>
      <c r="E17" s="77"/>
      <c r="F17" s="71"/>
    </row>
    <row r="18" spans="1:6" ht="15">
      <c r="A18" s="45" t="s">
        <v>1578</v>
      </c>
      <c r="B18" s="125">
        <v>86864</v>
      </c>
      <c r="C18" s="77"/>
      <c r="D18" s="71"/>
      <c r="E18" s="77"/>
      <c r="F18" s="71"/>
    </row>
    <row r="19" spans="1:6" ht="15">
      <c r="A19" s="45" t="s">
        <v>1579</v>
      </c>
      <c r="B19" s="125">
        <v>271364</v>
      </c>
      <c r="C19" s="77"/>
      <c r="D19" s="71"/>
      <c r="E19" s="77"/>
      <c r="F19" s="71"/>
    </row>
    <row r="20" spans="1:6" ht="15">
      <c r="A20" s="45" t="s">
        <v>1580</v>
      </c>
      <c r="B20" s="125">
        <v>100000</v>
      </c>
      <c r="C20" s="77"/>
      <c r="D20" s="71"/>
      <c r="E20" s="77"/>
      <c r="F20" s="71"/>
    </row>
    <row r="21" spans="1:6" ht="15">
      <c r="A21" s="45" t="s">
        <v>1581</v>
      </c>
      <c r="B21" s="125">
        <v>107627</v>
      </c>
      <c r="C21" s="77"/>
      <c r="D21" s="71"/>
      <c r="E21" s="77"/>
      <c r="F21" s="71"/>
    </row>
    <row r="22" spans="1:6" ht="15">
      <c r="A22" s="45"/>
      <c r="B22" s="125"/>
      <c r="C22" s="77"/>
      <c r="D22" s="71"/>
      <c r="E22" s="77"/>
      <c r="F22" s="71"/>
    </row>
    <row r="23" spans="1:6" ht="15">
      <c r="A23" s="45"/>
      <c r="B23" s="125"/>
      <c r="C23" s="77"/>
      <c r="D23" s="71"/>
      <c r="E23" s="77"/>
      <c r="F23" s="71"/>
    </row>
    <row r="24" spans="1:6" ht="15.75">
      <c r="A24" s="67" t="s">
        <v>770</v>
      </c>
      <c r="B24" s="40"/>
      <c r="C24" s="78"/>
      <c r="D24" s="71"/>
      <c r="E24" s="78"/>
      <c r="F24" s="71"/>
    </row>
    <row r="25" spans="1:6" s="105" customFormat="1" ht="15">
      <c r="A25" s="45" t="s">
        <v>964</v>
      </c>
      <c r="B25" s="125">
        <v>1733202</v>
      </c>
      <c r="C25" s="72"/>
      <c r="D25" s="72"/>
      <c r="E25" s="72"/>
      <c r="F25" s="78"/>
    </row>
    <row r="26" spans="1:6" s="105" customFormat="1" ht="15">
      <c r="A26" s="45" t="s">
        <v>970</v>
      </c>
      <c r="B26" s="125">
        <v>85500</v>
      </c>
      <c r="C26" s="74"/>
      <c r="D26" s="72"/>
      <c r="E26" s="74"/>
      <c r="F26" s="78"/>
    </row>
    <row r="27" spans="1:6" s="105" customFormat="1" ht="15">
      <c r="A27" s="45" t="s">
        <v>1569</v>
      </c>
      <c r="B27" s="125">
        <v>147034</v>
      </c>
      <c r="C27" s="79"/>
      <c r="D27" s="78"/>
      <c r="E27" s="79"/>
      <c r="F27" s="78"/>
    </row>
    <row r="28" spans="1:6" s="105" customFormat="1" ht="15">
      <c r="A28" s="45" t="s">
        <v>1570</v>
      </c>
      <c r="B28" s="125">
        <v>18240</v>
      </c>
      <c r="C28" s="79"/>
      <c r="D28" s="78"/>
      <c r="E28" s="79"/>
      <c r="F28" s="78"/>
    </row>
    <row r="29" spans="1:6" s="105" customFormat="1" ht="15">
      <c r="A29" s="45"/>
      <c r="B29" s="125"/>
      <c r="C29" s="79"/>
      <c r="D29" s="78"/>
      <c r="E29" s="79"/>
      <c r="F29" s="78"/>
    </row>
    <row r="30" spans="1:6" ht="15.75">
      <c r="A30" s="68" t="s">
        <v>789</v>
      </c>
      <c r="B30" s="40"/>
      <c r="C30" s="80"/>
      <c r="D30" s="71"/>
      <c r="E30" s="71"/>
      <c r="F30" s="71"/>
    </row>
    <row r="31" spans="1:6" ht="15">
      <c r="A31" s="45" t="s">
        <v>1160</v>
      </c>
      <c r="B31" s="125">
        <v>34396</v>
      </c>
      <c r="C31" s="79"/>
      <c r="D31" s="78"/>
      <c r="E31" s="79"/>
      <c r="F31" s="71"/>
    </row>
    <row r="32" spans="1:6" ht="15">
      <c r="A32" s="69"/>
      <c r="B32" s="145"/>
      <c r="C32" s="78"/>
      <c r="D32" s="71"/>
      <c r="E32" s="78"/>
      <c r="F32" s="71"/>
    </row>
    <row r="33" spans="1:6" ht="15">
      <c r="A33" s="102"/>
      <c r="B33" s="108"/>
      <c r="C33" s="78"/>
      <c r="D33" s="71"/>
      <c r="E33" s="78"/>
      <c r="F33" s="71"/>
    </row>
    <row r="34" spans="1:6" ht="15">
      <c r="A34" s="102"/>
      <c r="B34" s="108"/>
      <c r="C34" s="78"/>
      <c r="D34" s="71"/>
      <c r="E34" s="78"/>
      <c r="F34" s="71"/>
    </row>
    <row r="35" spans="1:6" ht="12.75">
      <c r="A35" s="202"/>
      <c r="B35" s="202"/>
      <c r="C35" s="80"/>
      <c r="D35" s="71"/>
      <c r="E35" s="80"/>
      <c r="F35" s="71"/>
    </row>
    <row r="36" spans="1:6" ht="12.75">
      <c r="A36" s="838" t="s">
        <v>790</v>
      </c>
      <c r="B36" s="838"/>
      <c r="C36" s="79"/>
      <c r="D36" s="71"/>
      <c r="E36" s="79"/>
      <c r="F36" s="71"/>
    </row>
    <row r="37" spans="1:6" ht="12.75">
      <c r="A37" s="70"/>
      <c r="B37" s="71"/>
      <c r="C37" s="71"/>
      <c r="D37" s="71"/>
      <c r="E37" s="71"/>
      <c r="F37" s="71"/>
    </row>
    <row r="38" spans="1:6" ht="12.75">
      <c r="A38" s="70"/>
      <c r="B38" s="71"/>
      <c r="C38" s="80"/>
      <c r="D38" s="71"/>
      <c r="E38" s="80"/>
      <c r="F38" s="71"/>
    </row>
    <row r="39" spans="1:6" ht="12.75">
      <c r="A39" s="70"/>
      <c r="B39" s="71"/>
      <c r="C39" s="79"/>
      <c r="D39" s="78"/>
      <c r="E39" s="79"/>
      <c r="F39" s="71"/>
    </row>
    <row r="40" spans="1:6" ht="12.75">
      <c r="A40" s="70"/>
      <c r="B40" s="71"/>
      <c r="C40" s="71"/>
      <c r="D40" s="71"/>
      <c r="E40" s="71"/>
      <c r="F40" s="71"/>
    </row>
    <row r="41" spans="1:6" ht="12.75">
      <c r="A41" s="70"/>
      <c r="B41" s="71"/>
      <c r="C41" s="71"/>
      <c r="D41" s="71"/>
      <c r="E41" s="71"/>
      <c r="F41" s="81"/>
    </row>
    <row r="42" spans="1:6" ht="12.75">
      <c r="A42" s="70"/>
      <c r="B42" s="71"/>
      <c r="C42" s="71"/>
      <c r="D42" s="71"/>
      <c r="E42" s="71"/>
      <c r="F42" s="71"/>
    </row>
    <row r="43" spans="1:6" ht="12.75">
      <c r="A43" s="70"/>
      <c r="B43" s="71"/>
      <c r="C43" s="82"/>
      <c r="D43" s="83"/>
      <c r="E43" s="82"/>
      <c r="F43" s="71"/>
    </row>
    <row r="44" spans="1:6" ht="12.75">
      <c r="A44" s="70"/>
      <c r="B44" s="71"/>
      <c r="C44" s="82"/>
      <c r="D44" s="83"/>
      <c r="E44" s="82"/>
      <c r="F44" s="84"/>
    </row>
    <row r="45" spans="1:6" ht="12.75">
      <c r="A45" s="70"/>
      <c r="B45" s="71"/>
      <c r="C45" s="78"/>
      <c r="D45" s="78"/>
      <c r="E45" s="78"/>
      <c r="F45" s="81"/>
    </row>
    <row r="46" spans="1:6" ht="12.75">
      <c r="A46" s="2"/>
      <c r="B46" s="1"/>
      <c r="C46" s="82"/>
      <c r="D46" s="83"/>
      <c r="E46" s="82"/>
      <c r="F46" s="81"/>
    </row>
    <row r="47" spans="1:6" ht="12.75">
      <c r="A47" s="85"/>
      <c r="B47" s="16"/>
      <c r="C47" s="86"/>
      <c r="D47" s="72"/>
      <c r="E47" s="86"/>
      <c r="F47" s="81"/>
    </row>
    <row r="48" spans="1:6" ht="12.75">
      <c r="A48" s="87"/>
      <c r="B48" s="16"/>
      <c r="C48" s="88"/>
      <c r="D48" s="61"/>
      <c r="E48" s="88"/>
      <c r="F48" s="81"/>
    </row>
    <row r="49" spans="1:6" ht="12.75">
      <c r="A49" s="85"/>
      <c r="B49" s="16"/>
      <c r="C49" s="60"/>
      <c r="D49" s="61"/>
      <c r="E49" s="60"/>
      <c r="F49" s="81"/>
    </row>
    <row r="50" spans="1:6" ht="12.75">
      <c r="A50" s="89"/>
      <c r="B50" s="16"/>
      <c r="C50" s="60"/>
      <c r="D50" s="61"/>
      <c r="E50" s="60"/>
      <c r="F50" s="81"/>
    </row>
    <row r="51" spans="1:6" ht="12.75">
      <c r="A51" s="85"/>
      <c r="B51" s="16"/>
      <c r="C51" s="60"/>
      <c r="D51" s="61"/>
      <c r="E51" s="60"/>
      <c r="F51" s="81"/>
    </row>
    <row r="52" spans="1:6" ht="12.75">
      <c r="A52" s="85"/>
      <c r="B52" s="16"/>
      <c r="C52" s="60"/>
      <c r="D52" s="61"/>
      <c r="E52" s="60"/>
      <c r="F52" s="81"/>
    </row>
    <row r="53" spans="1:6" ht="12.75">
      <c r="A53" s="85"/>
      <c r="B53" s="16"/>
      <c r="C53" s="90"/>
      <c r="D53" s="61"/>
      <c r="E53" s="90"/>
      <c r="F53" s="81"/>
    </row>
    <row r="54" spans="1:6" ht="12.75">
      <c r="A54" s="91"/>
      <c r="B54" s="59"/>
      <c r="C54" s="60"/>
      <c r="D54" s="61"/>
      <c r="E54" s="60"/>
      <c r="F54" s="81"/>
    </row>
    <row r="55" spans="1:6" ht="12.75">
      <c r="A55" s="62"/>
      <c r="B55" s="62"/>
      <c r="C55" s="62"/>
      <c r="D55" s="62"/>
      <c r="E55" s="62"/>
      <c r="F55" s="62"/>
    </row>
    <row r="56" spans="1:6" ht="12.75">
      <c r="A56" s="70"/>
      <c r="B56" s="71"/>
      <c r="C56" s="92"/>
      <c r="D56" s="61"/>
      <c r="E56" s="92"/>
      <c r="F56" s="61"/>
    </row>
    <row r="57" spans="1:6" ht="12.75">
      <c r="A57" s="2"/>
      <c r="B57" s="76"/>
      <c r="C57" s="74"/>
      <c r="D57" s="74"/>
      <c r="E57" s="74"/>
      <c r="F57" s="61"/>
    </row>
    <row r="58" spans="1:6" ht="12.75">
      <c r="A58" s="70"/>
      <c r="B58" s="71"/>
      <c r="C58" s="74"/>
      <c r="D58" s="74"/>
      <c r="E58" s="74"/>
      <c r="F58" s="61"/>
    </row>
    <row r="59" spans="1:6" ht="12.75">
      <c r="A59" s="70"/>
      <c r="B59" s="71"/>
      <c r="C59" s="72"/>
      <c r="D59" s="72"/>
      <c r="E59" s="72"/>
      <c r="F59" s="61"/>
    </row>
    <row r="60" spans="1:6" ht="12.75">
      <c r="A60" s="70"/>
      <c r="B60" s="71"/>
      <c r="C60" s="74"/>
      <c r="D60" s="74"/>
      <c r="E60" s="74"/>
      <c r="F60" s="61"/>
    </row>
    <row r="61" spans="1:6" ht="12.75">
      <c r="A61" s="70"/>
      <c r="B61" s="71"/>
      <c r="C61" s="73"/>
      <c r="D61" s="61"/>
      <c r="E61" s="73"/>
      <c r="F61" s="61"/>
    </row>
    <row r="62" spans="1:6" ht="12.75">
      <c r="A62" s="70"/>
      <c r="B62" s="71"/>
      <c r="C62" s="61"/>
      <c r="D62" s="61"/>
      <c r="E62" s="61"/>
      <c r="F62" s="61"/>
    </row>
    <row r="63" spans="1:6" ht="12.75">
      <c r="A63" s="70"/>
      <c r="B63" s="71"/>
      <c r="C63" s="61"/>
      <c r="D63" s="61"/>
      <c r="E63" s="61"/>
      <c r="F63" s="61"/>
    </row>
    <row r="64" spans="1:6" ht="12.75">
      <c r="A64" s="2"/>
      <c r="B64" s="75"/>
      <c r="C64" s="74"/>
      <c r="D64" s="74"/>
      <c r="E64" s="74"/>
      <c r="F64" s="61"/>
    </row>
    <row r="65" spans="1:6" ht="12.75">
      <c r="A65" s="2"/>
      <c r="B65" s="71"/>
      <c r="C65" s="72"/>
      <c r="D65" s="72"/>
      <c r="E65" s="72"/>
      <c r="F65" s="61"/>
    </row>
    <row r="66" spans="1:6" ht="12.75">
      <c r="A66" s="2"/>
      <c r="B66" s="76"/>
      <c r="C66" s="61"/>
      <c r="D66" s="61"/>
      <c r="E66" s="61"/>
      <c r="F66" s="61"/>
    </row>
    <row r="67" spans="1:6" ht="12.75">
      <c r="A67" s="2"/>
      <c r="B67" s="71"/>
      <c r="C67" s="74"/>
      <c r="D67" s="72"/>
      <c r="E67" s="74"/>
      <c r="F67" s="61"/>
    </row>
    <row r="68" spans="1:6" ht="12.75">
      <c r="A68" s="2"/>
      <c r="B68" s="76"/>
      <c r="C68" s="73"/>
      <c r="D68" s="61"/>
      <c r="E68" s="73"/>
      <c r="F68" s="61"/>
    </row>
    <row r="69" spans="1:6" ht="12.75">
      <c r="A69" s="2"/>
      <c r="B69" s="76"/>
      <c r="C69" s="74"/>
      <c r="D69" s="72"/>
      <c r="E69" s="74"/>
      <c r="F69" s="61"/>
    </row>
    <row r="70" spans="1:6" ht="12.75">
      <c r="A70" s="2"/>
      <c r="B70" s="76"/>
      <c r="C70" s="74"/>
      <c r="D70" s="72"/>
      <c r="E70" s="74"/>
      <c r="F70" s="61"/>
    </row>
    <row r="71" spans="1:6" ht="12.75">
      <c r="A71" s="63"/>
      <c r="B71" s="63"/>
      <c r="C71" s="63"/>
      <c r="D71" s="63"/>
      <c r="E71" s="63"/>
      <c r="F71" s="63"/>
    </row>
    <row r="72" spans="1:6" ht="12.75">
      <c r="A72" s="64"/>
      <c r="B72" s="61"/>
      <c r="C72" s="61"/>
      <c r="D72" s="61"/>
      <c r="E72" s="61"/>
      <c r="F72" s="61"/>
    </row>
    <row r="73" spans="1:6" ht="12.75">
      <c r="A73" s="64"/>
      <c r="B73" s="61"/>
      <c r="C73" s="61"/>
      <c r="D73" s="61"/>
      <c r="E73" s="61"/>
      <c r="F73" s="64"/>
    </row>
    <row r="74" spans="1:6" ht="12.75">
      <c r="A74" s="64"/>
      <c r="B74" s="61"/>
      <c r="C74" s="61"/>
      <c r="D74" s="61"/>
      <c r="E74" s="61"/>
      <c r="F74" s="61"/>
    </row>
    <row r="75" spans="1:6" ht="12.75">
      <c r="A75" s="64"/>
      <c r="B75" s="61"/>
      <c r="C75" s="73"/>
      <c r="D75" s="61"/>
      <c r="E75" s="73"/>
      <c r="F75" s="61"/>
    </row>
    <row r="76" spans="1:6" ht="12.75">
      <c r="A76" s="64"/>
      <c r="B76" s="61"/>
      <c r="C76" s="61"/>
      <c r="D76" s="61"/>
      <c r="E76" s="61"/>
      <c r="F76" s="61"/>
    </row>
    <row r="77" spans="1:6" ht="12.75">
      <c r="A77" s="64"/>
      <c r="B77" s="61"/>
      <c r="C77" s="61"/>
      <c r="D77" s="61"/>
      <c r="E77" s="61"/>
      <c r="F77" s="64"/>
    </row>
    <row r="78" spans="1:6" ht="12.75">
      <c r="A78" s="64"/>
      <c r="B78" s="61"/>
      <c r="C78" s="61"/>
      <c r="D78" s="61"/>
      <c r="E78" s="61"/>
      <c r="F78" s="61"/>
    </row>
    <row r="79" spans="1:6" ht="12.75">
      <c r="A79" s="64"/>
      <c r="B79" s="61"/>
      <c r="C79" s="61"/>
      <c r="D79" s="61"/>
      <c r="E79" s="61"/>
      <c r="F79" s="61"/>
    </row>
    <row r="80" spans="1:6" ht="12.75">
      <c r="A80" s="64"/>
      <c r="B80" s="61"/>
      <c r="C80" s="61"/>
      <c r="D80" s="61"/>
      <c r="E80" s="61"/>
      <c r="F80" s="61"/>
    </row>
    <row r="81" spans="1:6" ht="12.75">
      <c r="A81" s="64"/>
      <c r="B81" s="61"/>
      <c r="C81" s="61"/>
      <c r="D81" s="61"/>
      <c r="E81" s="61"/>
      <c r="F81" s="61"/>
    </row>
    <row r="82" spans="1:6" ht="12.75">
      <c r="A82" s="70"/>
      <c r="B82" s="70"/>
      <c r="C82" s="70"/>
      <c r="D82" s="70"/>
      <c r="E82" s="70"/>
      <c r="F82" s="70"/>
    </row>
    <row r="83" spans="1:6" ht="12.75">
      <c r="A83" s="93"/>
      <c r="B83" s="93"/>
      <c r="C83" s="93"/>
      <c r="D83" s="93"/>
      <c r="E83" s="93"/>
      <c r="F83" s="93"/>
    </row>
    <row r="84" spans="1:6" ht="12.75">
      <c r="A84" s="93"/>
      <c r="B84" s="93"/>
      <c r="C84" s="93"/>
      <c r="D84" s="93"/>
      <c r="E84" s="93"/>
      <c r="F84" s="93"/>
    </row>
    <row r="85" spans="1:6" ht="12.75">
      <c r="A85" s="93"/>
      <c r="B85" s="93"/>
      <c r="C85" s="93"/>
      <c r="D85" s="93"/>
      <c r="E85" s="93"/>
      <c r="F85" s="93"/>
    </row>
    <row r="86" spans="1:6" ht="12.75">
      <c r="A86" s="93"/>
      <c r="B86" s="93"/>
      <c r="C86" s="93"/>
      <c r="D86" s="93"/>
      <c r="E86" s="93"/>
      <c r="F86" s="93"/>
    </row>
    <row r="87" spans="1:6" ht="12.75">
      <c r="A87" s="93"/>
      <c r="B87" s="93"/>
      <c r="C87" s="93"/>
      <c r="D87" s="93"/>
      <c r="E87" s="93"/>
      <c r="F87" s="93"/>
    </row>
    <row r="88" spans="1:6" ht="12.75">
      <c r="A88" s="93"/>
      <c r="B88" s="93"/>
      <c r="C88" s="93"/>
      <c r="D88" s="93"/>
      <c r="E88" s="93"/>
      <c r="F88" s="93"/>
    </row>
    <row r="89" spans="1:6" ht="12.75">
      <c r="A89" s="93"/>
      <c r="B89" s="93"/>
      <c r="C89" s="93"/>
      <c r="D89" s="93"/>
      <c r="E89" s="93"/>
      <c r="F89" s="93"/>
    </row>
    <row r="90" spans="1:6" ht="12.75">
      <c r="A90" s="93"/>
      <c r="B90" s="93"/>
      <c r="C90" s="93"/>
      <c r="D90" s="93"/>
      <c r="E90" s="93"/>
      <c r="F90" s="93"/>
    </row>
    <row r="91" spans="1:6" ht="12.75">
      <c r="A91" s="93"/>
      <c r="B91" s="93"/>
      <c r="C91" s="93"/>
      <c r="D91" s="93"/>
      <c r="E91" s="93"/>
      <c r="F91" s="93"/>
    </row>
    <row r="92" spans="1:6" ht="12.75">
      <c r="A92" s="93"/>
      <c r="B92" s="93"/>
      <c r="C92" s="93"/>
      <c r="D92" s="93"/>
      <c r="E92" s="93"/>
      <c r="F92" s="93"/>
    </row>
    <row r="93" spans="1:6" ht="12.75">
      <c r="A93" s="93"/>
      <c r="B93" s="93"/>
      <c r="C93" s="93"/>
      <c r="D93" s="93"/>
      <c r="E93" s="93"/>
      <c r="F93" s="93"/>
    </row>
    <row r="94" spans="1:6" ht="12.75">
      <c r="A94" s="93"/>
      <c r="B94" s="93"/>
      <c r="C94" s="93"/>
      <c r="D94" s="93"/>
      <c r="E94" s="93"/>
      <c r="F94" s="93"/>
    </row>
    <row r="95" spans="1:6" ht="12.75">
      <c r="A95" s="93"/>
      <c r="B95" s="93"/>
      <c r="C95" s="93"/>
      <c r="D95" s="93"/>
      <c r="E95" s="93"/>
      <c r="F95" s="93"/>
    </row>
    <row r="96" spans="1:6" ht="12.75">
      <c r="A96" s="93"/>
      <c r="B96" s="93"/>
      <c r="C96" s="93"/>
      <c r="D96" s="93"/>
      <c r="E96" s="93"/>
      <c r="F96" s="93"/>
    </row>
    <row r="97" spans="1:6" ht="12.75">
      <c r="A97" s="93"/>
      <c r="B97" s="93"/>
      <c r="C97" s="93"/>
      <c r="D97" s="93"/>
      <c r="E97" s="93"/>
      <c r="F97" s="93"/>
    </row>
    <row r="98" spans="1:6" ht="12.75">
      <c r="A98" s="93"/>
      <c r="B98" s="93"/>
      <c r="C98" s="93"/>
      <c r="D98" s="93"/>
      <c r="E98" s="93"/>
      <c r="F98" s="93"/>
    </row>
    <row r="99" spans="1:6" ht="12.75">
      <c r="A99" s="93"/>
      <c r="B99" s="93"/>
      <c r="C99" s="93"/>
      <c r="D99" s="93"/>
      <c r="E99" s="93"/>
      <c r="F99" s="93"/>
    </row>
    <row r="100" spans="1:6" ht="12.75">
      <c r="A100" s="93"/>
      <c r="B100" s="93"/>
      <c r="C100" s="93"/>
      <c r="D100" s="93"/>
      <c r="E100" s="93"/>
      <c r="F100" s="93"/>
    </row>
    <row r="101" spans="1:6" ht="12.75">
      <c r="A101" s="93"/>
      <c r="B101" s="93"/>
      <c r="C101" s="93"/>
      <c r="D101" s="93"/>
      <c r="E101" s="93"/>
      <c r="F101" s="93"/>
    </row>
    <row r="102" spans="1:6" ht="12.75">
      <c r="A102" s="93"/>
      <c r="B102" s="93"/>
      <c r="C102" s="93"/>
      <c r="D102" s="93"/>
      <c r="E102" s="93"/>
      <c r="F102" s="93"/>
    </row>
    <row r="103" spans="1:6" ht="12.75">
      <c r="A103" s="93"/>
      <c r="B103" s="93"/>
      <c r="C103" s="93"/>
      <c r="D103" s="93"/>
      <c r="E103" s="93"/>
      <c r="F103" s="93"/>
    </row>
    <row r="104" spans="1:6" ht="12.75">
      <c r="A104" s="93"/>
      <c r="B104" s="93"/>
      <c r="C104" s="93"/>
      <c r="D104" s="93"/>
      <c r="E104" s="93"/>
      <c r="F104" s="93"/>
    </row>
    <row r="105" spans="1:6" ht="12.75">
      <c r="A105" s="93"/>
      <c r="B105" s="93"/>
      <c r="C105" s="93"/>
      <c r="D105" s="93"/>
      <c r="E105" s="93"/>
      <c r="F105" s="93"/>
    </row>
    <row r="106" spans="1:6" ht="12.75">
      <c r="A106" s="93"/>
      <c r="B106" s="93"/>
      <c r="C106" s="93"/>
      <c r="D106" s="93"/>
      <c r="E106" s="93"/>
      <c r="F106" s="93"/>
    </row>
    <row r="107" spans="1:6" ht="12.75">
      <c r="A107" s="93"/>
      <c r="B107" s="93"/>
      <c r="C107" s="93"/>
      <c r="D107" s="93"/>
      <c r="E107" s="93"/>
      <c r="F107" s="93"/>
    </row>
    <row r="108" spans="1:6" ht="12.75">
      <c r="A108" s="93"/>
      <c r="B108" s="93"/>
      <c r="C108" s="93"/>
      <c r="D108" s="93"/>
      <c r="E108" s="93"/>
      <c r="F108" s="93"/>
    </row>
    <row r="109" spans="1:6" ht="12.75">
      <c r="A109" s="93"/>
      <c r="B109" s="93"/>
      <c r="C109" s="93"/>
      <c r="D109" s="93"/>
      <c r="E109" s="93"/>
      <c r="F109" s="93"/>
    </row>
    <row r="110" spans="1:6" ht="12.75">
      <c r="A110" s="93"/>
      <c r="B110" s="93"/>
      <c r="C110" s="93"/>
      <c r="D110" s="93"/>
      <c r="E110" s="93"/>
      <c r="F110" s="93"/>
    </row>
    <row r="111" spans="1:6" ht="12.75">
      <c r="A111" s="93"/>
      <c r="B111" s="93"/>
      <c r="C111" s="93"/>
      <c r="D111" s="93"/>
      <c r="E111" s="93"/>
      <c r="F111" s="93"/>
    </row>
    <row r="112" spans="1:6" ht="12.75">
      <c r="A112" s="93"/>
      <c r="B112" s="93"/>
      <c r="C112" s="93"/>
      <c r="D112" s="93"/>
      <c r="E112" s="93"/>
      <c r="F112" s="93"/>
    </row>
    <row r="113" spans="1:6" ht="12.75">
      <c r="A113" s="93"/>
      <c r="B113" s="93"/>
      <c r="C113" s="93"/>
      <c r="D113" s="93"/>
      <c r="E113" s="93"/>
      <c r="F113" s="93"/>
    </row>
    <row r="114" spans="1:6" ht="12.75">
      <c r="A114" s="93"/>
      <c r="B114" s="93"/>
      <c r="C114" s="93"/>
      <c r="D114" s="93"/>
      <c r="E114" s="93"/>
      <c r="F114" s="93"/>
    </row>
    <row r="115" spans="1:6" ht="12.75">
      <c r="A115" s="93"/>
      <c r="B115" s="93"/>
      <c r="C115" s="93"/>
      <c r="D115" s="93"/>
      <c r="E115" s="93"/>
      <c r="F115" s="93"/>
    </row>
    <row r="116" spans="1:6" ht="12.75">
      <c r="A116" s="93"/>
      <c r="B116" s="93"/>
      <c r="C116" s="93"/>
      <c r="D116" s="93"/>
      <c r="E116" s="93"/>
      <c r="F116" s="93"/>
    </row>
    <row r="117" spans="1:6" ht="12.75">
      <c r="A117" s="93"/>
      <c r="B117" s="93"/>
      <c r="C117" s="93"/>
      <c r="D117" s="93"/>
      <c r="E117" s="93"/>
      <c r="F117" s="93"/>
    </row>
    <row r="118" spans="1:6" ht="12.75">
      <c r="A118" s="93"/>
      <c r="B118" s="93"/>
      <c r="C118" s="93"/>
      <c r="D118" s="93"/>
      <c r="E118" s="93"/>
      <c r="F118" s="93"/>
    </row>
    <row r="119" spans="1:6" ht="12.75">
      <c r="A119" s="93"/>
      <c r="B119" s="93"/>
      <c r="C119" s="93"/>
      <c r="D119" s="93"/>
      <c r="E119" s="93"/>
      <c r="F119" s="93"/>
    </row>
    <row r="120" spans="1:6" ht="12.75">
      <c r="A120" s="93"/>
      <c r="B120" s="93"/>
      <c r="C120" s="93"/>
      <c r="D120" s="93"/>
      <c r="E120" s="93"/>
      <c r="F120" s="93"/>
    </row>
    <row r="121" spans="1:6" ht="12.75">
      <c r="A121" s="93"/>
      <c r="B121" s="93"/>
      <c r="C121" s="93"/>
      <c r="D121" s="93"/>
      <c r="E121" s="93"/>
      <c r="F121" s="93"/>
    </row>
    <row r="122" spans="1:6" ht="12.75">
      <c r="A122" s="93"/>
      <c r="B122" s="93"/>
      <c r="C122" s="93"/>
      <c r="D122" s="93"/>
      <c r="E122" s="93"/>
      <c r="F122" s="93"/>
    </row>
    <row r="123" spans="1:6" ht="12.75">
      <c r="A123" s="93"/>
      <c r="B123" s="93"/>
      <c r="C123" s="93"/>
      <c r="D123" s="93"/>
      <c r="E123" s="93"/>
      <c r="F123" s="93"/>
    </row>
    <row r="124" spans="1:6" ht="12.75">
      <c r="A124" s="93"/>
      <c r="B124" s="93"/>
      <c r="C124" s="93"/>
      <c r="D124" s="93"/>
      <c r="E124" s="93"/>
      <c r="F124" s="93"/>
    </row>
    <row r="125" spans="1:6" ht="12.75">
      <c r="A125" s="93"/>
      <c r="B125" s="93"/>
      <c r="C125" s="93"/>
      <c r="D125" s="93"/>
      <c r="E125" s="93"/>
      <c r="F125" s="93"/>
    </row>
    <row r="126" spans="1:6" ht="12.75">
      <c r="A126" s="93"/>
      <c r="B126" s="93"/>
      <c r="C126" s="93"/>
      <c r="D126" s="93"/>
      <c r="E126" s="93"/>
      <c r="F126" s="93"/>
    </row>
    <row r="127" spans="1:6" ht="12.75">
      <c r="A127" s="93"/>
      <c r="B127" s="93"/>
      <c r="C127" s="93"/>
      <c r="D127" s="93"/>
      <c r="E127" s="93"/>
      <c r="F127" s="93"/>
    </row>
    <row r="128" spans="1:6" ht="12.75">
      <c r="A128" s="93"/>
      <c r="B128" s="93"/>
      <c r="C128" s="93"/>
      <c r="D128" s="93"/>
      <c r="E128" s="93"/>
      <c r="F128" s="93"/>
    </row>
    <row r="129" spans="1:6" ht="12.75">
      <c r="A129" s="93"/>
      <c r="B129" s="93"/>
      <c r="C129" s="93"/>
      <c r="D129" s="93"/>
      <c r="E129" s="93"/>
      <c r="F129" s="93"/>
    </row>
    <row r="130" spans="1:6" ht="12.75">
      <c r="A130" s="93"/>
      <c r="B130" s="93"/>
      <c r="C130" s="93"/>
      <c r="D130" s="93"/>
      <c r="E130" s="93"/>
      <c r="F130" s="93"/>
    </row>
    <row r="131" spans="1:6" ht="12.75">
      <c r="A131" s="93"/>
      <c r="B131" s="93"/>
      <c r="C131" s="93"/>
      <c r="D131" s="93"/>
      <c r="E131" s="93"/>
      <c r="F131" s="93"/>
    </row>
    <row r="132" spans="1:6" ht="12.75">
      <c r="A132" s="93"/>
      <c r="B132" s="93"/>
      <c r="C132" s="93"/>
      <c r="D132" s="93"/>
      <c r="E132" s="93"/>
      <c r="F132" s="93"/>
    </row>
    <row r="133" spans="1:6" ht="12.75">
      <c r="A133" s="93"/>
      <c r="B133" s="93"/>
      <c r="C133" s="93"/>
      <c r="D133" s="93"/>
      <c r="E133" s="93"/>
      <c r="F133" s="93"/>
    </row>
    <row r="134" spans="1:6" ht="12.75">
      <c r="A134" s="93"/>
      <c r="B134" s="93"/>
      <c r="C134" s="93"/>
      <c r="D134" s="93"/>
      <c r="E134" s="93"/>
      <c r="F134" s="93"/>
    </row>
    <row r="135" spans="1:6" ht="12.75">
      <c r="A135" s="93"/>
      <c r="B135" s="93"/>
      <c r="C135" s="93"/>
      <c r="D135" s="93"/>
      <c r="E135" s="93"/>
      <c r="F135" s="93"/>
    </row>
    <row r="136" spans="1:6" ht="12.75">
      <c r="A136" s="93"/>
      <c r="B136" s="93"/>
      <c r="C136" s="93"/>
      <c r="D136" s="93"/>
      <c r="E136" s="93"/>
      <c r="F136" s="93"/>
    </row>
    <row r="137" spans="1:6" ht="12.75">
      <c r="A137" s="93"/>
      <c r="B137" s="93"/>
      <c r="C137" s="93"/>
      <c r="D137" s="93"/>
      <c r="E137" s="93"/>
      <c r="F137" s="93"/>
    </row>
    <row r="138" spans="1:6" ht="12.75">
      <c r="A138" s="93"/>
      <c r="B138" s="93"/>
      <c r="C138" s="93"/>
      <c r="D138" s="93"/>
      <c r="E138" s="93"/>
      <c r="F138" s="93"/>
    </row>
    <row r="139" spans="1:6" ht="12.75">
      <c r="A139" s="93"/>
      <c r="B139" s="93"/>
      <c r="C139" s="93"/>
      <c r="D139" s="93"/>
      <c r="E139" s="93"/>
      <c r="F139" s="93"/>
    </row>
    <row r="140" spans="1:6" ht="12.75">
      <c r="A140" s="93"/>
      <c r="B140" s="93"/>
      <c r="C140" s="93"/>
      <c r="D140" s="93"/>
      <c r="E140" s="93"/>
      <c r="F140" s="93"/>
    </row>
    <row r="141" spans="1:6" ht="12.75">
      <c r="A141" s="93"/>
      <c r="B141" s="93"/>
      <c r="C141" s="93"/>
      <c r="D141" s="93"/>
      <c r="E141" s="93"/>
      <c r="F141" s="93"/>
    </row>
    <row r="142" spans="1:6" ht="12.75">
      <c r="A142" s="93"/>
      <c r="B142" s="93"/>
      <c r="C142" s="93"/>
      <c r="D142" s="93"/>
      <c r="E142" s="93"/>
      <c r="F142" s="93"/>
    </row>
    <row r="143" spans="1:6" ht="12.75">
      <c r="A143" s="93"/>
      <c r="B143" s="93"/>
      <c r="C143" s="93"/>
      <c r="D143" s="93"/>
      <c r="E143" s="93"/>
      <c r="F143" s="93"/>
    </row>
    <row r="144" spans="1:6" ht="12.75">
      <c r="A144" s="93"/>
      <c r="B144" s="93"/>
      <c r="C144" s="93"/>
      <c r="D144" s="93"/>
      <c r="E144" s="93"/>
      <c r="F144" s="93"/>
    </row>
    <row r="145" spans="1:6" ht="12.75">
      <c r="A145" s="93"/>
      <c r="B145" s="93"/>
      <c r="C145" s="93"/>
      <c r="D145" s="93"/>
      <c r="E145" s="93"/>
      <c r="F145" s="93"/>
    </row>
    <row r="146" spans="1:6" ht="12.75">
      <c r="A146" s="93"/>
      <c r="B146" s="93"/>
      <c r="C146" s="93"/>
      <c r="D146" s="93"/>
      <c r="E146" s="93"/>
      <c r="F146" s="93"/>
    </row>
    <row r="147" spans="1:6" ht="12.75">
      <c r="A147" s="93"/>
      <c r="B147" s="93"/>
      <c r="C147" s="93"/>
      <c r="D147" s="93"/>
      <c r="E147" s="93"/>
      <c r="F147" s="93"/>
    </row>
    <row r="148" spans="1:6" ht="12.75">
      <c r="A148" s="93"/>
      <c r="B148" s="93"/>
      <c r="C148" s="93"/>
      <c r="D148" s="93"/>
      <c r="E148" s="93"/>
      <c r="F148" s="93"/>
    </row>
    <row r="149" spans="1:6" ht="12.75">
      <c r="A149" s="93"/>
      <c r="B149" s="93"/>
      <c r="C149" s="93"/>
      <c r="D149" s="93"/>
      <c r="E149" s="93"/>
      <c r="F149" s="93"/>
    </row>
    <row r="150" spans="1:6" ht="12.75">
      <c r="A150" s="93"/>
      <c r="B150" s="93"/>
      <c r="C150" s="93"/>
      <c r="D150" s="93"/>
      <c r="E150" s="93"/>
      <c r="F150" s="93"/>
    </row>
    <row r="151" spans="1:6" ht="12.75">
      <c r="A151" s="93"/>
      <c r="B151" s="93"/>
      <c r="C151" s="93"/>
      <c r="D151" s="93"/>
      <c r="E151" s="93"/>
      <c r="F151" s="93"/>
    </row>
    <row r="152" spans="1:6" ht="12.75">
      <c r="A152" s="93"/>
      <c r="B152" s="93"/>
      <c r="C152" s="93"/>
      <c r="D152" s="93"/>
      <c r="E152" s="93"/>
      <c r="F152" s="93"/>
    </row>
    <row r="153" spans="1:6" ht="12.75">
      <c r="A153" s="93"/>
      <c r="B153" s="93"/>
      <c r="C153" s="93"/>
      <c r="D153" s="93"/>
      <c r="E153" s="93"/>
      <c r="F153" s="93"/>
    </row>
    <row r="154" spans="1:6" ht="12.75">
      <c r="A154" s="93"/>
      <c r="B154" s="93"/>
      <c r="C154" s="93"/>
      <c r="D154" s="93"/>
      <c r="E154" s="93"/>
      <c r="F154" s="93"/>
    </row>
    <row r="155" spans="1:6" ht="12.75">
      <c r="A155" s="93"/>
      <c r="B155" s="93"/>
      <c r="C155" s="93"/>
      <c r="D155" s="93"/>
      <c r="E155" s="93"/>
      <c r="F155" s="93"/>
    </row>
    <row r="156" spans="1:6" ht="12.75">
      <c r="A156" s="93"/>
      <c r="B156" s="93"/>
      <c r="C156" s="93"/>
      <c r="D156" s="93"/>
      <c r="E156" s="93"/>
      <c r="F156" s="93"/>
    </row>
    <row r="157" spans="1:6" ht="12.75">
      <c r="A157" s="93"/>
      <c r="B157" s="93"/>
      <c r="C157" s="93"/>
      <c r="D157" s="93"/>
      <c r="E157" s="93"/>
      <c r="F157" s="93"/>
    </row>
    <row r="158" spans="1:6" ht="12.75">
      <c r="A158" s="93"/>
      <c r="B158" s="93"/>
      <c r="C158" s="93"/>
      <c r="D158" s="93"/>
      <c r="E158" s="93"/>
      <c r="F158" s="93"/>
    </row>
    <row r="159" spans="1:6" ht="12.75">
      <c r="A159" s="93"/>
      <c r="B159" s="93"/>
      <c r="C159" s="93"/>
      <c r="D159" s="93"/>
      <c r="E159" s="93"/>
      <c r="F159" s="93"/>
    </row>
    <row r="160" spans="1:6" ht="12.75">
      <c r="A160" s="93"/>
      <c r="B160" s="93"/>
      <c r="C160" s="93"/>
      <c r="D160" s="93"/>
      <c r="E160" s="93"/>
      <c r="F160" s="93"/>
    </row>
    <row r="161" spans="1:6" ht="12.75">
      <c r="A161" s="93"/>
      <c r="B161" s="93"/>
      <c r="C161" s="93"/>
      <c r="D161" s="93"/>
      <c r="E161" s="93"/>
      <c r="F161" s="93"/>
    </row>
    <row r="162" spans="1:6" ht="12.75">
      <c r="A162" s="93"/>
      <c r="B162" s="93"/>
      <c r="C162" s="93"/>
      <c r="D162" s="93"/>
      <c r="E162" s="93"/>
      <c r="F162" s="93"/>
    </row>
    <row r="163" spans="1:6" ht="12.75">
      <c r="A163" s="93"/>
      <c r="B163" s="93"/>
      <c r="C163" s="93"/>
      <c r="D163" s="93"/>
      <c r="E163" s="93"/>
      <c r="F163" s="93"/>
    </row>
    <row r="164" spans="1:6" ht="12.75">
      <c r="A164" s="93"/>
      <c r="B164" s="93"/>
      <c r="C164" s="93"/>
      <c r="D164" s="93"/>
      <c r="E164" s="93"/>
      <c r="F164" s="93"/>
    </row>
    <row r="165" spans="1:6" ht="12.75">
      <c r="A165" s="93"/>
      <c r="B165" s="93"/>
      <c r="C165" s="93"/>
      <c r="D165" s="93"/>
      <c r="E165" s="93"/>
      <c r="F165" s="93"/>
    </row>
    <row r="166" spans="1:6" ht="12.75">
      <c r="A166" s="93"/>
      <c r="B166" s="93"/>
      <c r="C166" s="93"/>
      <c r="D166" s="93"/>
      <c r="E166" s="93"/>
      <c r="F166" s="93"/>
    </row>
    <row r="167" spans="1:6" ht="12.75">
      <c r="A167" s="93"/>
      <c r="B167" s="93"/>
      <c r="C167" s="93"/>
      <c r="D167" s="93"/>
      <c r="E167" s="93"/>
      <c r="F167" s="93"/>
    </row>
    <row r="168" spans="1:6" ht="12.75">
      <c r="A168" s="93"/>
      <c r="B168" s="93"/>
      <c r="C168" s="93"/>
      <c r="D168" s="93"/>
      <c r="E168" s="93"/>
      <c r="F168" s="93"/>
    </row>
    <row r="169" spans="1:6" ht="12.75">
      <c r="A169" s="93"/>
      <c r="B169" s="93"/>
      <c r="C169" s="93"/>
      <c r="D169" s="93"/>
      <c r="E169" s="93"/>
      <c r="F169" s="93"/>
    </row>
    <row r="170" spans="1:6" ht="12.75">
      <c r="A170" s="93"/>
      <c r="B170" s="93"/>
      <c r="C170" s="93"/>
      <c r="D170" s="93"/>
      <c r="E170" s="93"/>
      <c r="F170" s="93"/>
    </row>
    <row r="171" spans="1:6" ht="12.75">
      <c r="A171" s="93"/>
      <c r="B171" s="93"/>
      <c r="C171" s="93"/>
      <c r="D171" s="93"/>
      <c r="E171" s="93"/>
      <c r="F171" s="93"/>
    </row>
    <row r="172" spans="1:6" ht="12.75">
      <c r="A172" s="93"/>
      <c r="B172" s="93"/>
      <c r="C172" s="93"/>
      <c r="D172" s="93"/>
      <c r="E172" s="93"/>
      <c r="F172" s="93"/>
    </row>
    <row r="173" spans="1:6" ht="12.75">
      <c r="A173" s="93"/>
      <c r="B173" s="93"/>
      <c r="C173" s="93"/>
      <c r="D173" s="93"/>
      <c r="E173" s="93"/>
      <c r="F173" s="93"/>
    </row>
    <row r="174" spans="1:6" ht="12.75">
      <c r="A174" s="93"/>
      <c r="B174" s="93"/>
      <c r="C174" s="93"/>
      <c r="D174" s="93"/>
      <c r="E174" s="93"/>
      <c r="F174" s="93"/>
    </row>
    <row r="175" spans="1:6" ht="12.75">
      <c r="A175" s="93"/>
      <c r="B175" s="93"/>
      <c r="C175" s="93"/>
      <c r="D175" s="93"/>
      <c r="E175" s="93"/>
      <c r="F175" s="93"/>
    </row>
    <row r="176" spans="1:6" ht="12.75">
      <c r="A176" s="93"/>
      <c r="B176" s="93"/>
      <c r="C176" s="93"/>
      <c r="D176" s="93"/>
      <c r="E176" s="93"/>
      <c r="F176" s="93"/>
    </row>
    <row r="177" spans="1:6" ht="12.75">
      <c r="A177" s="93"/>
      <c r="B177" s="93"/>
      <c r="C177" s="93"/>
      <c r="D177" s="93"/>
      <c r="E177" s="93"/>
      <c r="F177" s="93"/>
    </row>
    <row r="178" spans="1:6" ht="12.75">
      <c r="A178" s="93"/>
      <c r="B178" s="93"/>
      <c r="C178" s="93"/>
      <c r="D178" s="93"/>
      <c r="E178" s="93"/>
      <c r="F178" s="93"/>
    </row>
    <row r="179" spans="1:6" ht="12.75">
      <c r="A179" s="93"/>
      <c r="B179" s="93"/>
      <c r="C179" s="93"/>
      <c r="D179" s="93"/>
      <c r="E179" s="93"/>
      <c r="F179" s="93"/>
    </row>
    <row r="180" spans="1:6" ht="12.75">
      <c r="A180" s="93"/>
      <c r="B180" s="93"/>
      <c r="C180" s="93"/>
      <c r="D180" s="93"/>
      <c r="E180" s="93"/>
      <c r="F180" s="93"/>
    </row>
    <row r="181" spans="1:6" ht="12.75">
      <c r="A181" s="93"/>
      <c r="B181" s="93"/>
      <c r="C181" s="93"/>
      <c r="D181" s="93"/>
      <c r="E181" s="93"/>
      <c r="F181" s="93"/>
    </row>
    <row r="182" spans="1:6" ht="12.75">
      <c r="A182" s="93"/>
      <c r="B182" s="93"/>
      <c r="C182" s="93"/>
      <c r="D182" s="93"/>
      <c r="E182" s="93"/>
      <c r="F182" s="93"/>
    </row>
    <row r="183" spans="1:6" ht="12.75">
      <c r="A183" s="93"/>
      <c r="B183" s="93"/>
      <c r="C183" s="93"/>
      <c r="D183" s="93"/>
      <c r="E183" s="93"/>
      <c r="F183" s="93"/>
    </row>
    <row r="184" spans="1:6" ht="12.75">
      <c r="A184" s="93"/>
      <c r="B184" s="93"/>
      <c r="C184" s="93"/>
      <c r="D184" s="93"/>
      <c r="E184" s="93"/>
      <c r="F184" s="93"/>
    </row>
    <row r="185" spans="1:6" ht="12.75">
      <c r="A185" s="93"/>
      <c r="B185" s="93"/>
      <c r="C185" s="93"/>
      <c r="D185" s="93"/>
      <c r="E185" s="93"/>
      <c r="F185" s="93"/>
    </row>
    <row r="186" spans="1:6" ht="12.75">
      <c r="A186" s="93"/>
      <c r="B186" s="93"/>
      <c r="C186" s="93"/>
      <c r="D186" s="93"/>
      <c r="E186" s="93"/>
      <c r="F186" s="93"/>
    </row>
    <row r="187" spans="1:6" ht="12.75">
      <c r="A187" s="93"/>
      <c r="B187" s="93"/>
      <c r="C187" s="93"/>
      <c r="D187" s="93"/>
      <c r="E187" s="93"/>
      <c r="F187" s="93"/>
    </row>
    <row r="188" spans="1:6" ht="12.75">
      <c r="A188" s="93"/>
      <c r="B188" s="93"/>
      <c r="C188" s="93"/>
      <c r="D188" s="93"/>
      <c r="E188" s="93"/>
      <c r="F188" s="93"/>
    </row>
    <row r="189" spans="1:6" ht="12.75">
      <c r="A189" s="93"/>
      <c r="B189" s="93"/>
      <c r="C189" s="93"/>
      <c r="D189" s="93"/>
      <c r="E189" s="93"/>
      <c r="F189" s="93"/>
    </row>
    <row r="190" spans="1:6" ht="12.75">
      <c r="A190" s="93"/>
      <c r="B190" s="93"/>
      <c r="C190" s="93"/>
      <c r="D190" s="93"/>
      <c r="E190" s="93"/>
      <c r="F190" s="93"/>
    </row>
    <row r="191" spans="1:6" ht="12.75">
      <c r="A191" s="93"/>
      <c r="B191" s="93"/>
      <c r="C191" s="93"/>
      <c r="D191" s="93"/>
      <c r="E191" s="93"/>
      <c r="F191" s="93"/>
    </row>
    <row r="192" spans="1:6" ht="12.75">
      <c r="A192" s="93"/>
      <c r="B192" s="93"/>
      <c r="C192" s="93"/>
      <c r="D192" s="93"/>
      <c r="E192" s="93"/>
      <c r="F192" s="93"/>
    </row>
    <row r="193" spans="1:6" ht="12.75">
      <c r="A193" s="93"/>
      <c r="B193" s="93"/>
      <c r="C193" s="93"/>
      <c r="D193" s="93"/>
      <c r="E193" s="93"/>
      <c r="F193" s="93"/>
    </row>
    <row r="194" spans="1:6" ht="12.75">
      <c r="A194" s="93"/>
      <c r="B194" s="93"/>
      <c r="C194" s="93"/>
      <c r="D194" s="93"/>
      <c r="E194" s="93"/>
      <c r="F194" s="93"/>
    </row>
    <row r="195" spans="1:6" ht="12.75">
      <c r="A195" s="93"/>
      <c r="B195" s="93"/>
      <c r="C195" s="93"/>
      <c r="D195" s="93"/>
      <c r="E195" s="93"/>
      <c r="F195" s="93"/>
    </row>
    <row r="196" spans="1:6" ht="12.75">
      <c r="A196" s="93"/>
      <c r="B196" s="93"/>
      <c r="C196" s="93"/>
      <c r="D196" s="93"/>
      <c r="E196" s="93"/>
      <c r="F196" s="93"/>
    </row>
    <row r="197" spans="1:6" ht="12.75">
      <c r="A197" s="93"/>
      <c r="B197" s="93"/>
      <c r="C197" s="93"/>
      <c r="D197" s="93"/>
      <c r="E197" s="93"/>
      <c r="F197" s="93"/>
    </row>
    <row r="198" spans="1:6" ht="12.75">
      <c r="A198" s="93"/>
      <c r="B198" s="93"/>
      <c r="C198" s="93"/>
      <c r="D198" s="93"/>
      <c r="E198" s="93"/>
      <c r="F198" s="93"/>
    </row>
    <row r="199" spans="1:6" ht="12.75">
      <c r="A199" s="93"/>
      <c r="B199" s="93"/>
      <c r="C199" s="93"/>
      <c r="D199" s="93"/>
      <c r="E199" s="93"/>
      <c r="F199" s="93"/>
    </row>
    <row r="200" spans="1:6" ht="12.75">
      <c r="A200" s="93"/>
      <c r="B200" s="93"/>
      <c r="C200" s="93"/>
      <c r="D200" s="93"/>
      <c r="E200" s="93"/>
      <c r="F200" s="93"/>
    </row>
    <row r="201" spans="1:6" ht="12.75">
      <c r="A201" s="93"/>
      <c r="B201" s="93"/>
      <c r="C201" s="93"/>
      <c r="D201" s="93"/>
      <c r="E201" s="93"/>
      <c r="F201" s="93"/>
    </row>
    <row r="202" spans="1:6" ht="12.75">
      <c r="A202" s="93"/>
      <c r="B202" s="93"/>
      <c r="C202" s="93"/>
      <c r="D202" s="93"/>
      <c r="E202" s="93"/>
      <c r="F202" s="93"/>
    </row>
    <row r="203" spans="1:6" ht="12.75">
      <c r="A203" s="93"/>
      <c r="B203" s="93"/>
      <c r="C203" s="93"/>
      <c r="D203" s="93"/>
      <c r="E203" s="93"/>
      <c r="F203" s="93"/>
    </row>
    <row r="204" spans="1:6" ht="12.75">
      <c r="A204" s="93"/>
      <c r="B204" s="93"/>
      <c r="C204" s="93"/>
      <c r="D204" s="93"/>
      <c r="E204" s="93"/>
      <c r="F204" s="93"/>
    </row>
    <row r="205" spans="1:6" ht="12.75">
      <c r="A205" s="93"/>
      <c r="B205" s="93"/>
      <c r="C205" s="93"/>
      <c r="D205" s="93"/>
      <c r="E205" s="93"/>
      <c r="F205" s="93"/>
    </row>
    <row r="206" spans="1:6" ht="12.75">
      <c r="A206" s="93"/>
      <c r="B206" s="93"/>
      <c r="C206" s="93"/>
      <c r="D206" s="93"/>
      <c r="E206" s="93"/>
      <c r="F206" s="93"/>
    </row>
    <row r="207" spans="1:6" ht="12.75">
      <c r="A207" s="93"/>
      <c r="B207" s="93"/>
      <c r="C207" s="93"/>
      <c r="D207" s="93"/>
      <c r="E207" s="93"/>
      <c r="F207" s="93"/>
    </row>
    <row r="208" spans="1:6" ht="12.75">
      <c r="A208" s="93"/>
      <c r="B208" s="93"/>
      <c r="C208" s="93"/>
      <c r="D208" s="93"/>
      <c r="E208" s="93"/>
      <c r="F208" s="93"/>
    </row>
    <row r="209" spans="1:6" ht="12.75">
      <c r="A209" s="93"/>
      <c r="B209" s="93"/>
      <c r="C209" s="93"/>
      <c r="D209" s="93"/>
      <c r="E209" s="93"/>
      <c r="F209" s="93"/>
    </row>
    <row r="210" spans="1:6" ht="12.75">
      <c r="A210" s="93"/>
      <c r="B210" s="93"/>
      <c r="C210" s="93"/>
      <c r="D210" s="93"/>
      <c r="E210" s="93"/>
      <c r="F210" s="93"/>
    </row>
    <row r="211" spans="1:6" ht="12.75">
      <c r="A211" s="93"/>
      <c r="B211" s="93"/>
      <c r="C211" s="93"/>
      <c r="D211" s="93"/>
      <c r="E211" s="93"/>
      <c r="F211" s="93"/>
    </row>
    <row r="212" spans="1:6" ht="12.75">
      <c r="A212" s="93"/>
      <c r="B212" s="93"/>
      <c r="C212" s="93"/>
      <c r="D212" s="93"/>
      <c r="E212" s="93"/>
      <c r="F212" s="93"/>
    </row>
    <row r="213" spans="1:6" ht="12.75">
      <c r="A213" s="93"/>
      <c r="B213" s="93"/>
      <c r="C213" s="93"/>
      <c r="D213" s="93"/>
      <c r="E213" s="93"/>
      <c r="F213" s="93"/>
    </row>
    <row r="214" spans="1:6" ht="12.75">
      <c r="A214" s="93"/>
      <c r="B214" s="93"/>
      <c r="C214" s="93"/>
      <c r="D214" s="93"/>
      <c r="E214" s="93"/>
      <c r="F214" s="93"/>
    </row>
    <row r="215" spans="1:6" ht="12.75">
      <c r="A215" s="93"/>
      <c r="B215" s="93"/>
      <c r="C215" s="93"/>
      <c r="D215" s="93"/>
      <c r="E215" s="93"/>
      <c r="F215" s="93"/>
    </row>
    <row r="216" spans="1:6" ht="12.75">
      <c r="A216" s="93"/>
      <c r="B216" s="93"/>
      <c r="C216" s="93"/>
      <c r="D216" s="93"/>
      <c r="E216" s="93"/>
      <c r="F216" s="93"/>
    </row>
    <row r="217" spans="1:6" ht="12.75">
      <c r="A217" s="93"/>
      <c r="B217" s="93"/>
      <c r="C217" s="93"/>
      <c r="D217" s="93"/>
      <c r="E217" s="93"/>
      <c r="F217" s="93"/>
    </row>
    <row r="218" spans="1:6" ht="12.75">
      <c r="A218" s="93"/>
      <c r="B218" s="93"/>
      <c r="C218" s="93"/>
      <c r="D218" s="93"/>
      <c r="E218" s="93"/>
      <c r="F218" s="93"/>
    </row>
    <row r="219" spans="1:6" ht="12.75">
      <c r="A219" s="93"/>
      <c r="B219" s="93"/>
      <c r="C219" s="93"/>
      <c r="D219" s="93"/>
      <c r="E219" s="93"/>
      <c r="F219" s="93"/>
    </row>
    <row r="220" spans="1:6" ht="12.75">
      <c r="A220" s="93"/>
      <c r="B220" s="93"/>
      <c r="C220" s="93"/>
      <c r="D220" s="93"/>
      <c r="E220" s="93"/>
      <c r="F220" s="93"/>
    </row>
    <row r="221" spans="1:6" ht="12.75">
      <c r="A221" s="93"/>
      <c r="B221" s="93"/>
      <c r="C221" s="93"/>
      <c r="D221" s="93"/>
      <c r="E221" s="93"/>
      <c r="F221" s="93"/>
    </row>
    <row r="222" spans="1:6" ht="12.75">
      <c r="A222" s="93"/>
      <c r="B222" s="93"/>
      <c r="C222" s="93"/>
      <c r="D222" s="93"/>
      <c r="E222" s="93"/>
      <c r="F222" s="93"/>
    </row>
    <row r="223" spans="1:6" ht="12.75">
      <c r="A223" s="93"/>
      <c r="B223" s="93"/>
      <c r="C223" s="93"/>
      <c r="D223" s="93"/>
      <c r="E223" s="93"/>
      <c r="F223" s="93"/>
    </row>
    <row r="224" spans="1:6" ht="12.75">
      <c r="A224" s="93"/>
      <c r="B224" s="93"/>
      <c r="C224" s="93"/>
      <c r="D224" s="93"/>
      <c r="E224" s="93"/>
      <c r="F224" s="93"/>
    </row>
    <row r="225" spans="1:6" ht="12.75">
      <c r="A225" s="93"/>
      <c r="B225" s="93"/>
      <c r="C225" s="93"/>
      <c r="D225" s="93"/>
      <c r="E225" s="93"/>
      <c r="F225" s="93"/>
    </row>
    <row r="226" spans="1:6" ht="12.75">
      <c r="A226" s="93"/>
      <c r="B226" s="93"/>
      <c r="C226" s="93"/>
      <c r="D226" s="93"/>
      <c r="E226" s="93"/>
      <c r="F226" s="93"/>
    </row>
    <row r="227" spans="1:6" ht="12.75">
      <c r="A227" s="93"/>
      <c r="B227" s="93"/>
      <c r="C227" s="93"/>
      <c r="D227" s="93"/>
      <c r="E227" s="93"/>
      <c r="F227" s="93"/>
    </row>
    <row r="228" spans="1:6" ht="12.75">
      <c r="A228" s="93"/>
      <c r="B228" s="93"/>
      <c r="C228" s="93"/>
      <c r="D228" s="93"/>
      <c r="E228" s="93"/>
      <c r="F228" s="93"/>
    </row>
    <row r="229" spans="1:6" ht="12.75">
      <c r="A229" s="93"/>
      <c r="B229" s="93"/>
      <c r="C229" s="93"/>
      <c r="D229" s="93"/>
      <c r="E229" s="93"/>
      <c r="F229" s="93"/>
    </row>
    <row r="230" spans="1:6" ht="12.75">
      <c r="A230" s="93"/>
      <c r="B230" s="93"/>
      <c r="C230" s="93"/>
      <c r="D230" s="93"/>
      <c r="E230" s="93"/>
      <c r="F230" s="93"/>
    </row>
    <row r="231" spans="1:6" ht="12.75">
      <c r="A231" s="93"/>
      <c r="B231" s="93"/>
      <c r="C231" s="93"/>
      <c r="D231" s="93"/>
      <c r="E231" s="93"/>
      <c r="F231" s="93"/>
    </row>
    <row r="232" spans="1:6" ht="12.75">
      <c r="A232" s="93"/>
      <c r="B232" s="93"/>
      <c r="C232" s="93"/>
      <c r="D232" s="93"/>
      <c r="E232" s="93"/>
      <c r="F232" s="93"/>
    </row>
    <row r="233" spans="1:6" ht="12.75">
      <c r="A233" s="93"/>
      <c r="B233" s="93"/>
      <c r="C233" s="93"/>
      <c r="D233" s="93"/>
      <c r="E233" s="93"/>
      <c r="F233" s="93"/>
    </row>
    <row r="234" spans="1:6" ht="12.75">
      <c r="A234" s="93"/>
      <c r="B234" s="93"/>
      <c r="C234" s="93"/>
      <c r="D234" s="93"/>
      <c r="E234" s="93"/>
      <c r="F234" s="93"/>
    </row>
    <row r="235" spans="1:6" ht="12.75">
      <c r="A235" s="93"/>
      <c r="B235" s="93"/>
      <c r="C235" s="93"/>
      <c r="D235" s="93"/>
      <c r="E235" s="93"/>
      <c r="F235" s="93"/>
    </row>
    <row r="236" spans="1:6" ht="12.75">
      <c r="A236" s="93"/>
      <c r="B236" s="93"/>
      <c r="C236" s="93"/>
      <c r="D236" s="93"/>
      <c r="E236" s="93"/>
      <c r="F236" s="93"/>
    </row>
    <row r="237" spans="1:6" ht="12.75">
      <c r="A237" s="93"/>
      <c r="B237" s="93"/>
      <c r="C237" s="93"/>
      <c r="D237" s="93"/>
      <c r="E237" s="93"/>
      <c r="F237" s="93"/>
    </row>
    <row r="238" spans="1:6" ht="12.75">
      <c r="A238" s="93"/>
      <c r="B238" s="93"/>
      <c r="C238" s="93"/>
      <c r="D238" s="93"/>
      <c r="E238" s="93"/>
      <c r="F238" s="93"/>
    </row>
    <row r="239" spans="1:6" ht="12.75">
      <c r="A239" s="93"/>
      <c r="B239" s="93"/>
      <c r="C239" s="93"/>
      <c r="D239" s="93"/>
      <c r="E239" s="93"/>
      <c r="F239" s="93"/>
    </row>
    <row r="240" spans="1:6" ht="12.75">
      <c r="A240" s="93"/>
      <c r="B240" s="93"/>
      <c r="C240" s="93"/>
      <c r="D240" s="93"/>
      <c r="E240" s="93"/>
      <c r="F240" s="93"/>
    </row>
    <row r="241" spans="1:6" ht="12.75">
      <c r="A241" s="93"/>
      <c r="B241" s="93"/>
      <c r="C241" s="93"/>
      <c r="D241" s="93"/>
      <c r="E241" s="93"/>
      <c r="F241" s="93"/>
    </row>
    <row r="242" spans="1:6" ht="12.75">
      <c r="A242" s="93"/>
      <c r="B242" s="93"/>
      <c r="C242" s="93"/>
      <c r="D242" s="93"/>
      <c r="E242" s="93"/>
      <c r="F242" s="93"/>
    </row>
    <row r="243" spans="1:6" ht="12.75">
      <c r="A243" s="93"/>
      <c r="B243" s="93"/>
      <c r="C243" s="93"/>
      <c r="D243" s="93"/>
      <c r="E243" s="93"/>
      <c r="F243" s="93"/>
    </row>
    <row r="244" spans="1:6" ht="12.75">
      <c r="A244" s="93"/>
      <c r="B244" s="93"/>
      <c r="C244" s="93"/>
      <c r="D244" s="93"/>
      <c r="E244" s="93"/>
      <c r="F244" s="93"/>
    </row>
    <row r="245" spans="1:6" ht="12.75">
      <c r="A245" s="93"/>
      <c r="B245" s="93"/>
      <c r="C245" s="93"/>
      <c r="D245" s="93"/>
      <c r="E245" s="93"/>
      <c r="F245" s="93"/>
    </row>
    <row r="246" spans="1:6" ht="12.75">
      <c r="A246" s="93"/>
      <c r="B246" s="93"/>
      <c r="C246" s="93"/>
      <c r="D246" s="93"/>
      <c r="E246" s="93"/>
      <c r="F246" s="93"/>
    </row>
    <row r="247" spans="1:6" ht="12.75">
      <c r="A247" s="93"/>
      <c r="B247" s="93"/>
      <c r="C247" s="93"/>
      <c r="D247" s="93"/>
      <c r="E247" s="93"/>
      <c r="F247" s="93"/>
    </row>
    <row r="248" spans="1:6" ht="12.75">
      <c r="A248" s="93"/>
      <c r="B248" s="93"/>
      <c r="C248" s="93"/>
      <c r="D248" s="93"/>
      <c r="E248" s="93"/>
      <c r="F248" s="93"/>
    </row>
    <row r="249" spans="1:6" ht="12.75">
      <c r="A249" s="93"/>
      <c r="B249" s="93"/>
      <c r="C249" s="93"/>
      <c r="D249" s="93"/>
      <c r="E249" s="93"/>
      <c r="F249" s="93"/>
    </row>
    <row r="250" spans="1:6" ht="12.75">
      <c r="A250" s="93"/>
      <c r="B250" s="93"/>
      <c r="C250" s="93"/>
      <c r="D250" s="93"/>
      <c r="E250" s="93"/>
      <c r="F250" s="93"/>
    </row>
    <row r="251" spans="1:6" ht="12.75">
      <c r="A251" s="93"/>
      <c r="B251" s="93"/>
      <c r="C251" s="93"/>
      <c r="D251" s="93"/>
      <c r="E251" s="93"/>
      <c r="F251" s="93"/>
    </row>
    <row r="252" spans="1:6" ht="12.75">
      <c r="A252" s="93"/>
      <c r="B252" s="93"/>
      <c r="C252" s="93"/>
      <c r="D252" s="93"/>
      <c r="E252" s="93"/>
      <c r="F252" s="93"/>
    </row>
    <row r="253" spans="1:6" ht="12.75">
      <c r="A253" s="93"/>
      <c r="B253" s="93"/>
      <c r="C253" s="93"/>
      <c r="D253" s="93"/>
      <c r="E253" s="93"/>
      <c r="F253" s="93"/>
    </row>
    <row r="254" spans="1:6" ht="12.75">
      <c r="A254" s="93"/>
      <c r="B254" s="93"/>
      <c r="C254" s="93"/>
      <c r="D254" s="93"/>
      <c r="E254" s="93"/>
      <c r="F254" s="93"/>
    </row>
    <row r="255" spans="1:6" ht="12.75">
      <c r="A255" s="93"/>
      <c r="B255" s="93"/>
      <c r="C255" s="93"/>
      <c r="D255" s="93"/>
      <c r="E255" s="93"/>
      <c r="F255" s="93"/>
    </row>
    <row r="256" spans="1:6" ht="12.75">
      <c r="A256" s="93"/>
      <c r="B256" s="93"/>
      <c r="C256" s="93"/>
      <c r="D256" s="93"/>
      <c r="E256" s="93"/>
      <c r="F256" s="93"/>
    </row>
    <row r="257" spans="1:6" ht="12.75">
      <c r="A257" s="93"/>
      <c r="B257" s="93"/>
      <c r="C257" s="93"/>
      <c r="D257" s="93"/>
      <c r="E257" s="93"/>
      <c r="F257" s="93"/>
    </row>
    <row r="258" spans="1:6" ht="12.75">
      <c r="A258" s="93"/>
      <c r="B258" s="93"/>
      <c r="C258" s="93"/>
      <c r="D258" s="93"/>
      <c r="E258" s="93"/>
      <c r="F258" s="93"/>
    </row>
    <row r="259" spans="1:6" ht="12.75">
      <c r="A259" s="93"/>
      <c r="B259" s="93"/>
      <c r="C259" s="93"/>
      <c r="D259" s="93"/>
      <c r="E259" s="93"/>
      <c r="F259" s="93"/>
    </row>
    <row r="260" spans="1:6" ht="12.75">
      <c r="A260" s="93"/>
      <c r="B260" s="93"/>
      <c r="C260" s="93"/>
      <c r="D260" s="93"/>
      <c r="E260" s="93"/>
      <c r="F260" s="93"/>
    </row>
    <row r="261" spans="1:6" ht="12.75">
      <c r="A261" s="93"/>
      <c r="B261" s="93"/>
      <c r="C261" s="93"/>
      <c r="D261" s="93"/>
      <c r="E261" s="93"/>
      <c r="F261" s="93"/>
    </row>
    <row r="262" spans="1:6" ht="12.75">
      <c r="A262" s="93"/>
      <c r="B262" s="93"/>
      <c r="C262" s="93"/>
      <c r="D262" s="93"/>
      <c r="E262" s="93"/>
      <c r="F262" s="93"/>
    </row>
    <row r="263" spans="1:6" ht="12.75">
      <c r="A263" s="93"/>
      <c r="B263" s="93"/>
      <c r="C263" s="93"/>
      <c r="D263" s="93"/>
      <c r="E263" s="93"/>
      <c r="F263" s="93"/>
    </row>
    <row r="264" spans="1:6" ht="12.75">
      <c r="A264" s="93"/>
      <c r="B264" s="93"/>
      <c r="C264" s="93"/>
      <c r="D264" s="93"/>
      <c r="E264" s="93"/>
      <c r="F264" s="93"/>
    </row>
    <row r="265" spans="1:6" ht="12.75">
      <c r="A265" s="93"/>
      <c r="B265" s="93"/>
      <c r="C265" s="93"/>
      <c r="D265" s="93"/>
      <c r="E265" s="93"/>
      <c r="F265" s="93"/>
    </row>
    <row r="266" spans="1:6" ht="12.75">
      <c r="A266" s="93"/>
      <c r="B266" s="93"/>
      <c r="C266" s="93"/>
      <c r="D266" s="93"/>
      <c r="E266" s="93"/>
      <c r="F266" s="93"/>
    </row>
    <row r="267" spans="1:6" ht="12.75">
      <c r="A267" s="93"/>
      <c r="B267" s="93"/>
      <c r="C267" s="93"/>
      <c r="D267" s="93"/>
      <c r="E267" s="93"/>
      <c r="F267" s="93"/>
    </row>
    <row r="268" spans="1:6" ht="12.75">
      <c r="A268" s="93"/>
      <c r="B268" s="93"/>
      <c r="C268" s="93"/>
      <c r="D268" s="93"/>
      <c r="E268" s="93"/>
      <c r="F268" s="93"/>
    </row>
    <row r="269" spans="1:6" ht="12.75">
      <c r="A269" s="93"/>
      <c r="B269" s="93"/>
      <c r="C269" s="93"/>
      <c r="D269" s="93"/>
      <c r="E269" s="93"/>
      <c r="F269" s="93"/>
    </row>
    <row r="270" spans="1:6" ht="12.75">
      <c r="A270" s="93"/>
      <c r="B270" s="93"/>
      <c r="C270" s="93"/>
      <c r="D270" s="93"/>
      <c r="E270" s="93"/>
      <c r="F270" s="93"/>
    </row>
    <row r="271" spans="1:6" ht="12.75">
      <c r="A271" s="93"/>
      <c r="B271" s="93"/>
      <c r="C271" s="93"/>
      <c r="D271" s="93"/>
      <c r="E271" s="93"/>
      <c r="F271" s="93"/>
    </row>
    <row r="272" spans="1:6" ht="12.75">
      <c r="A272" s="93"/>
      <c r="B272" s="93"/>
      <c r="C272" s="93"/>
      <c r="D272" s="93"/>
      <c r="E272" s="93"/>
      <c r="F272" s="93"/>
    </row>
    <row r="273" spans="1:6" ht="12.75">
      <c r="A273" s="93"/>
      <c r="B273" s="93"/>
      <c r="C273" s="93"/>
      <c r="D273" s="93"/>
      <c r="E273" s="93"/>
      <c r="F273" s="93"/>
    </row>
    <row r="274" spans="1:6" ht="12.75">
      <c r="A274" s="93"/>
      <c r="B274" s="93"/>
      <c r="C274" s="93"/>
      <c r="D274" s="93"/>
      <c r="E274" s="93"/>
      <c r="F274" s="93"/>
    </row>
    <row r="275" spans="1:6" ht="12.75">
      <c r="A275" s="93"/>
      <c r="B275" s="93"/>
      <c r="C275" s="93"/>
      <c r="D275" s="93"/>
      <c r="E275" s="93"/>
      <c r="F275" s="93"/>
    </row>
    <row r="276" spans="1:6" ht="12.75">
      <c r="A276" s="93"/>
      <c r="B276" s="93"/>
      <c r="C276" s="93"/>
      <c r="D276" s="93"/>
      <c r="E276" s="93"/>
      <c r="F276" s="93"/>
    </row>
    <row r="277" spans="1:6" ht="12.75">
      <c r="A277" s="93"/>
      <c r="B277" s="93"/>
      <c r="C277" s="93"/>
      <c r="D277" s="93"/>
      <c r="E277" s="93"/>
      <c r="F277" s="93"/>
    </row>
    <row r="278" spans="1:6" ht="12.75">
      <c r="A278" s="93"/>
      <c r="B278" s="93"/>
      <c r="C278" s="93"/>
      <c r="D278" s="93"/>
      <c r="E278" s="93"/>
      <c r="F278" s="93"/>
    </row>
    <row r="279" spans="1:6" ht="12.75">
      <c r="A279" s="93"/>
      <c r="B279" s="93"/>
      <c r="C279" s="93"/>
      <c r="D279" s="93"/>
      <c r="E279" s="93"/>
      <c r="F279" s="93"/>
    </row>
    <row r="280" spans="1:6" ht="12.75">
      <c r="A280" s="93"/>
      <c r="B280" s="93"/>
      <c r="C280" s="93"/>
      <c r="D280" s="93"/>
      <c r="E280" s="93"/>
      <c r="F280" s="93"/>
    </row>
    <row r="281" spans="1:6" ht="12.75">
      <c r="A281" s="93"/>
      <c r="B281" s="93"/>
      <c r="C281" s="93"/>
      <c r="D281" s="93"/>
      <c r="E281" s="93"/>
      <c r="F281" s="93"/>
    </row>
    <row r="282" spans="1:6" ht="12.75">
      <c r="A282" s="93"/>
      <c r="B282" s="93"/>
      <c r="C282" s="93"/>
      <c r="D282" s="93"/>
      <c r="E282" s="93"/>
      <c r="F282" s="93"/>
    </row>
    <row r="283" spans="1:6" ht="12.75">
      <c r="A283" s="93"/>
      <c r="B283" s="93"/>
      <c r="C283" s="93"/>
      <c r="D283" s="93"/>
      <c r="E283" s="93"/>
      <c r="F283" s="93"/>
    </row>
    <row r="284" spans="1:6" ht="12.75">
      <c r="A284" s="93"/>
      <c r="B284" s="93"/>
      <c r="C284" s="93"/>
      <c r="D284" s="93"/>
      <c r="E284" s="93"/>
      <c r="F284" s="93"/>
    </row>
    <row r="285" spans="1:6" ht="12.75">
      <c r="A285" s="93"/>
      <c r="B285" s="93"/>
      <c r="C285" s="93"/>
      <c r="D285" s="93"/>
      <c r="E285" s="93"/>
      <c r="F285" s="93"/>
    </row>
    <row r="286" spans="1:6" ht="12.75">
      <c r="A286" s="93"/>
      <c r="B286" s="93"/>
      <c r="C286" s="93"/>
      <c r="D286" s="93"/>
      <c r="E286" s="93"/>
      <c r="F286" s="93"/>
    </row>
    <row r="287" spans="1:6" ht="12.75">
      <c r="A287" s="93"/>
      <c r="B287" s="93"/>
      <c r="C287" s="93"/>
      <c r="D287" s="93"/>
      <c r="E287" s="93"/>
      <c r="F287" s="93"/>
    </row>
    <row r="288" spans="1:6" ht="12.75">
      <c r="A288" s="93"/>
      <c r="B288" s="93"/>
      <c r="C288" s="93"/>
      <c r="D288" s="93"/>
      <c r="E288" s="93"/>
      <c r="F288" s="93"/>
    </row>
    <row r="289" spans="1:6" ht="12.75">
      <c r="A289" s="93"/>
      <c r="B289" s="93"/>
      <c r="C289" s="93"/>
      <c r="D289" s="93"/>
      <c r="E289" s="93"/>
      <c r="F289" s="93"/>
    </row>
    <row r="290" spans="1:6" ht="12.75">
      <c r="A290" s="93"/>
      <c r="B290" s="93"/>
      <c r="C290" s="93"/>
      <c r="D290" s="93"/>
      <c r="E290" s="93"/>
      <c r="F290" s="93"/>
    </row>
    <row r="291" spans="1:6" ht="12.75">
      <c r="A291" s="93"/>
      <c r="B291" s="93"/>
      <c r="C291" s="93"/>
      <c r="D291" s="93"/>
      <c r="E291" s="93"/>
      <c r="F291" s="93"/>
    </row>
    <row r="292" spans="1:6" ht="12.75">
      <c r="A292" s="93"/>
      <c r="B292" s="93"/>
      <c r="C292" s="93"/>
      <c r="D292" s="93"/>
      <c r="E292" s="93"/>
      <c r="F292" s="93"/>
    </row>
    <row r="293" spans="1:6" ht="12.75">
      <c r="A293" s="93"/>
      <c r="B293" s="93"/>
      <c r="C293" s="93"/>
      <c r="D293" s="93"/>
      <c r="E293" s="93"/>
      <c r="F293" s="93"/>
    </row>
    <row r="294" spans="1:6" ht="12.75">
      <c r="A294" s="93"/>
      <c r="B294" s="93"/>
      <c r="C294" s="93"/>
      <c r="D294" s="93"/>
      <c r="E294" s="93"/>
      <c r="F294" s="93"/>
    </row>
    <row r="295" spans="1:6" ht="12.75">
      <c r="A295" s="93"/>
      <c r="B295" s="93"/>
      <c r="C295" s="93"/>
      <c r="D295" s="93"/>
      <c r="E295" s="93"/>
      <c r="F295" s="93"/>
    </row>
    <row r="296" spans="1:6" ht="12.75">
      <c r="A296" s="93"/>
      <c r="B296" s="93"/>
      <c r="C296" s="93"/>
      <c r="D296" s="93"/>
      <c r="E296" s="93"/>
      <c r="F296" s="93"/>
    </row>
    <row r="297" spans="1:6" ht="12.75">
      <c r="A297" s="93"/>
      <c r="B297" s="93"/>
      <c r="C297" s="93"/>
      <c r="D297" s="93"/>
      <c r="E297" s="93"/>
      <c r="F297" s="93"/>
    </row>
    <row r="298" spans="1:6" ht="12.75">
      <c r="A298" s="93"/>
      <c r="B298" s="93"/>
      <c r="C298" s="93"/>
      <c r="D298" s="93"/>
      <c r="E298" s="93"/>
      <c r="F298" s="93"/>
    </row>
    <row r="299" spans="1:6" ht="12.75">
      <c r="A299" s="93"/>
      <c r="B299" s="93"/>
      <c r="C299" s="93"/>
      <c r="D299" s="93"/>
      <c r="E299" s="93"/>
      <c r="F299" s="93"/>
    </row>
    <row r="300" spans="1:6" ht="12.75">
      <c r="A300" s="93"/>
      <c r="B300" s="93"/>
      <c r="C300" s="93"/>
      <c r="D300" s="93"/>
      <c r="E300" s="93"/>
      <c r="F300" s="93"/>
    </row>
  </sheetData>
  <sheetProtection/>
  <mergeCells count="4">
    <mergeCell ref="A36:B36"/>
    <mergeCell ref="A1:B1"/>
    <mergeCell ref="A2:B2"/>
    <mergeCell ref="A3:B3"/>
  </mergeCells>
  <printOptions horizontalCentered="1"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28">
      <selection activeCell="I35" sqref="I35"/>
    </sheetView>
  </sheetViews>
  <sheetFormatPr defaultColWidth="9.00390625" defaultRowHeight="12.75"/>
  <cols>
    <col min="1" max="1" width="7.00390625" style="0" customWidth="1"/>
    <col min="2" max="2" width="48.875" style="29" customWidth="1"/>
    <col min="3" max="3" width="7.375" style="104" customWidth="1"/>
    <col min="4" max="4" width="10.375" style="116" customWidth="1"/>
    <col min="5" max="5" width="7.75390625" style="104" customWidth="1"/>
    <col min="6" max="6" width="12.125" style="0" customWidth="1"/>
    <col min="7" max="7" width="6.875" style="0" customWidth="1"/>
    <col min="8" max="8" width="11.75390625" style="0" customWidth="1"/>
    <col min="10" max="10" width="11.625" style="0" customWidth="1"/>
    <col min="12" max="12" width="12.125" style="0" customWidth="1"/>
  </cols>
  <sheetData>
    <row r="1" spans="1:11" ht="12.75">
      <c r="A1" s="202"/>
      <c r="B1" s="103"/>
      <c r="C1" s="103"/>
      <c r="D1" s="115"/>
      <c r="E1" s="3"/>
      <c r="F1" s="697" t="s">
        <v>1357</v>
      </c>
      <c r="G1" s="697"/>
      <c r="H1" s="697"/>
      <c r="I1" s="32"/>
      <c r="J1" s="95"/>
      <c r="K1" s="32"/>
    </row>
    <row r="2" spans="1:12" ht="12.75">
      <c r="A2" s="698" t="s">
        <v>1554</v>
      </c>
      <c r="B2" s="698"/>
      <c r="C2" s="698"/>
      <c r="D2" s="698"/>
      <c r="E2" s="698"/>
      <c r="F2" s="698"/>
      <c r="G2" s="698"/>
      <c r="H2" s="698"/>
      <c r="I2" s="111"/>
      <c r="J2" s="111"/>
      <c r="K2" s="111"/>
      <c r="L2" s="111"/>
    </row>
    <row r="3" spans="1:12" ht="12.75">
      <c r="A3" s="698"/>
      <c r="B3" s="698"/>
      <c r="C3" s="698"/>
      <c r="D3" s="698"/>
      <c r="E3" s="698"/>
      <c r="F3" s="698"/>
      <c r="G3" s="698"/>
      <c r="H3" s="698"/>
      <c r="I3" s="111"/>
      <c r="J3" s="111"/>
      <c r="K3" s="111"/>
      <c r="L3" s="111"/>
    </row>
    <row r="4" spans="1:8" ht="12.75">
      <c r="A4" s="202"/>
      <c r="B4" s="259"/>
      <c r="C4" s="103"/>
      <c r="D4" s="115"/>
      <c r="E4" s="103"/>
      <c r="F4" s="32"/>
      <c r="G4" s="32"/>
      <c r="H4" s="32"/>
    </row>
    <row r="5" spans="1:11" ht="15">
      <c r="A5" s="213" t="s">
        <v>302</v>
      </c>
      <c r="B5" s="260" t="s">
        <v>303</v>
      </c>
      <c r="C5" s="123" t="s">
        <v>304</v>
      </c>
      <c r="D5" s="250" t="s">
        <v>305</v>
      </c>
      <c r="E5" s="123" t="s">
        <v>306</v>
      </c>
      <c r="F5" s="703" t="s">
        <v>307</v>
      </c>
      <c r="G5" s="704"/>
      <c r="H5" s="705"/>
      <c r="I5" s="3"/>
      <c r="J5" s="1"/>
      <c r="K5" s="1"/>
    </row>
    <row r="6" spans="1:11" ht="15">
      <c r="A6" s="261" t="s">
        <v>539</v>
      </c>
      <c r="B6" s="262" t="s">
        <v>308</v>
      </c>
      <c r="C6" s="9" t="s">
        <v>309</v>
      </c>
      <c r="D6" s="251" t="s">
        <v>310</v>
      </c>
      <c r="E6" s="9" t="s">
        <v>311</v>
      </c>
      <c r="F6" s="706" t="s">
        <v>312</v>
      </c>
      <c r="G6" s="707"/>
      <c r="H6" s="708"/>
      <c r="I6" s="3"/>
      <c r="J6" s="1"/>
      <c r="K6" s="1"/>
    </row>
    <row r="7" spans="1:11" ht="15">
      <c r="A7" s="261"/>
      <c r="B7" s="262"/>
      <c r="C7" s="9"/>
      <c r="D7" s="251" t="s">
        <v>313</v>
      </c>
      <c r="E7" s="9"/>
      <c r="F7" s="146" t="s">
        <v>314</v>
      </c>
      <c r="G7" s="701" t="s">
        <v>429</v>
      </c>
      <c r="H7" s="702"/>
      <c r="I7" s="3"/>
      <c r="J7" s="4"/>
      <c r="K7" s="1"/>
    </row>
    <row r="8" spans="1:11" ht="15">
      <c r="A8" s="215"/>
      <c r="B8" s="262"/>
      <c r="C8" s="9"/>
      <c r="D8" s="251" t="s">
        <v>315</v>
      </c>
      <c r="E8" s="11"/>
      <c r="F8" s="146"/>
      <c r="G8" s="147" t="s">
        <v>430</v>
      </c>
      <c r="H8" s="263" t="s">
        <v>431</v>
      </c>
      <c r="I8" s="3"/>
      <c r="J8" s="4"/>
      <c r="K8" s="1"/>
    </row>
    <row r="9" spans="1:11" ht="15">
      <c r="A9" s="217">
        <v>1</v>
      </c>
      <c r="B9" s="264">
        <v>2</v>
      </c>
      <c r="C9" s="148">
        <v>3</v>
      </c>
      <c r="D9" s="149">
        <v>4</v>
      </c>
      <c r="E9" s="148">
        <v>5</v>
      </c>
      <c r="F9" s="149">
        <v>6</v>
      </c>
      <c r="G9" s="149">
        <v>7</v>
      </c>
      <c r="H9" s="148">
        <v>8</v>
      </c>
      <c r="I9" s="1"/>
      <c r="J9" s="5"/>
      <c r="K9" s="1"/>
    </row>
    <row r="10" spans="1:12" ht="16.5" customHeight="1">
      <c r="A10" s="265" t="s">
        <v>1358</v>
      </c>
      <c r="B10" s="266" t="s">
        <v>1359</v>
      </c>
      <c r="C10" s="267" t="s">
        <v>342</v>
      </c>
      <c r="D10" s="101"/>
      <c r="E10" s="9"/>
      <c r="F10" s="268">
        <f>SUM(F11,F38)</f>
        <v>19293344</v>
      </c>
      <c r="G10" s="146"/>
      <c r="H10" s="268"/>
      <c r="I10" s="1"/>
      <c r="J10" s="193"/>
      <c r="K10" s="1"/>
      <c r="L10" s="193"/>
    </row>
    <row r="11" spans="1:12" ht="18" customHeight="1">
      <c r="A11" s="261" t="s">
        <v>1360</v>
      </c>
      <c r="B11" s="15" t="s">
        <v>1361</v>
      </c>
      <c r="C11" s="9" t="s">
        <v>342</v>
      </c>
      <c r="D11" s="269"/>
      <c r="E11" s="150"/>
      <c r="F11" s="270">
        <f>SUM(F12,F15,F34,F37,)</f>
        <v>19113344</v>
      </c>
      <c r="G11" s="270"/>
      <c r="H11" s="270"/>
      <c r="J11" s="194"/>
      <c r="K11" s="93"/>
      <c r="L11" s="93"/>
    </row>
    <row r="12" spans="1:12" ht="14.25" customHeight="1">
      <c r="A12" s="265" t="s">
        <v>343</v>
      </c>
      <c r="B12" s="271" t="s">
        <v>1364</v>
      </c>
      <c r="C12" s="267" t="s">
        <v>342</v>
      </c>
      <c r="D12" s="269"/>
      <c r="E12" s="150"/>
      <c r="F12" s="272">
        <f>SUM(F13:F14)</f>
        <v>155000</v>
      </c>
      <c r="G12" s="270"/>
      <c r="H12" s="272"/>
      <c r="J12" s="195"/>
      <c r="K12" s="93"/>
      <c r="L12" s="93"/>
    </row>
    <row r="13" spans="1:12" ht="15.75" customHeight="1">
      <c r="A13" s="261" t="s">
        <v>1362</v>
      </c>
      <c r="B13" s="273" t="s">
        <v>1365</v>
      </c>
      <c r="C13" s="9" t="s">
        <v>342</v>
      </c>
      <c r="D13" s="269"/>
      <c r="E13" s="150"/>
      <c r="F13" s="270">
        <f>'Расчет -1 '!F13</f>
        <v>105000</v>
      </c>
      <c r="G13" s="270"/>
      <c r="H13" s="270"/>
      <c r="J13" s="93"/>
      <c r="K13" s="93"/>
      <c r="L13" s="93"/>
    </row>
    <row r="14" spans="1:12" ht="15">
      <c r="A14" s="261" t="s">
        <v>1363</v>
      </c>
      <c r="B14" s="273" t="s">
        <v>1366</v>
      </c>
      <c r="C14" s="14" t="s">
        <v>342</v>
      </c>
      <c r="D14" s="151"/>
      <c r="E14" s="163"/>
      <c r="F14" s="270">
        <f>'Расчет -1 '!F14</f>
        <v>50000</v>
      </c>
      <c r="G14" s="270"/>
      <c r="H14" s="270"/>
      <c r="J14" s="196"/>
      <c r="K14" s="93"/>
      <c r="L14" s="93"/>
    </row>
    <row r="15" spans="1:12" ht="18.75" customHeight="1">
      <c r="A15" s="265" t="s">
        <v>349</v>
      </c>
      <c r="B15" s="274" t="s">
        <v>1367</v>
      </c>
      <c r="C15" s="275" t="s">
        <v>342</v>
      </c>
      <c r="D15" s="276"/>
      <c r="E15" s="275"/>
      <c r="F15" s="272">
        <f>F17+F18+F22+F23+F26+F31+F32+F33</f>
        <v>9979619</v>
      </c>
      <c r="G15" s="270"/>
      <c r="H15" s="272"/>
      <c r="J15" s="195"/>
      <c r="K15" s="93"/>
      <c r="L15" s="197"/>
    </row>
    <row r="16" spans="1:12" ht="15">
      <c r="A16" s="277" t="s">
        <v>1368</v>
      </c>
      <c r="B16" s="278" t="s">
        <v>1369</v>
      </c>
      <c r="C16" s="279"/>
      <c r="D16" s="280"/>
      <c r="E16" s="279"/>
      <c r="F16" s="281"/>
      <c r="G16" s="281"/>
      <c r="H16" s="281"/>
      <c r="J16" s="197"/>
      <c r="K16" s="93"/>
      <c r="L16" s="93"/>
    </row>
    <row r="17" spans="1:12" ht="15.75" customHeight="1">
      <c r="A17" s="261" t="s">
        <v>1370</v>
      </c>
      <c r="B17" s="15" t="s">
        <v>1902</v>
      </c>
      <c r="C17" s="14" t="s">
        <v>350</v>
      </c>
      <c r="D17" s="151">
        <v>15000</v>
      </c>
      <c r="E17" s="14">
        <v>44</v>
      </c>
      <c r="F17" s="270">
        <f>D17*E17</f>
        <v>660000</v>
      </c>
      <c r="G17" s="688"/>
      <c r="H17" s="192"/>
      <c r="J17" s="93"/>
      <c r="K17" s="93"/>
      <c r="L17" s="93"/>
    </row>
    <row r="18" spans="1:12" ht="15" customHeight="1">
      <c r="A18" s="277" t="s">
        <v>1371</v>
      </c>
      <c r="B18" s="278" t="s">
        <v>1372</v>
      </c>
      <c r="C18" s="279" t="s">
        <v>342</v>
      </c>
      <c r="D18" s="280"/>
      <c r="E18" s="279"/>
      <c r="F18" s="281">
        <f>SUM(F19:F21)</f>
        <v>161886</v>
      </c>
      <c r="G18" s="281"/>
      <c r="H18" s="281"/>
      <c r="J18" s="197"/>
      <c r="K18" s="93"/>
      <c r="L18" s="93"/>
    </row>
    <row r="19" spans="1:12" ht="30">
      <c r="A19" s="261" t="s">
        <v>1374</v>
      </c>
      <c r="B19" s="15" t="s">
        <v>1888</v>
      </c>
      <c r="C19" s="14" t="s">
        <v>350</v>
      </c>
      <c r="D19" s="151">
        <v>47218.68</v>
      </c>
      <c r="E19" s="14">
        <v>2</v>
      </c>
      <c r="F19" s="270">
        <f>D19*E19</f>
        <v>94437</v>
      </c>
      <c r="G19" s="282"/>
      <c r="H19" s="192"/>
      <c r="J19" s="197"/>
      <c r="K19" s="93"/>
      <c r="L19" s="93"/>
    </row>
    <row r="20" spans="1:12" ht="15">
      <c r="A20" s="261" t="s">
        <v>1882</v>
      </c>
      <c r="B20" s="15" t="s">
        <v>567</v>
      </c>
      <c r="C20" s="14" t="s">
        <v>350</v>
      </c>
      <c r="D20" s="151">
        <v>16572.82</v>
      </c>
      <c r="E20" s="14">
        <v>0.4</v>
      </c>
      <c r="F20" s="270">
        <f>D20*E20</f>
        <v>6629</v>
      </c>
      <c r="G20" s="282"/>
      <c r="H20" s="192"/>
      <c r="J20" s="197"/>
      <c r="K20" s="93"/>
      <c r="L20" s="93"/>
    </row>
    <row r="21" spans="1:12" ht="15">
      <c r="A21" s="261" t="s">
        <v>1883</v>
      </c>
      <c r="B21" s="15" t="s">
        <v>572</v>
      </c>
      <c r="C21" s="14" t="s">
        <v>342</v>
      </c>
      <c r="D21" s="151"/>
      <c r="E21" s="14"/>
      <c r="F21" s="270">
        <f>'Расчет -1 '!F21</f>
        <v>60820</v>
      </c>
      <c r="G21" s="282"/>
      <c r="H21" s="192"/>
      <c r="J21" s="197"/>
      <c r="K21" s="93"/>
      <c r="L21" s="93"/>
    </row>
    <row r="22" spans="1:12" ht="18" customHeight="1">
      <c r="A22" s="277" t="s">
        <v>1373</v>
      </c>
      <c r="B22" s="278" t="s">
        <v>1375</v>
      </c>
      <c r="C22" s="279" t="s">
        <v>342</v>
      </c>
      <c r="D22" s="280"/>
      <c r="E22" s="279"/>
      <c r="F22" s="281">
        <f>'Расчет -1 '!F23</f>
        <v>1172983</v>
      </c>
      <c r="G22" s="284"/>
      <c r="H22" s="281"/>
      <c r="J22" s="93"/>
      <c r="K22" s="93"/>
      <c r="L22" s="93"/>
    </row>
    <row r="23" spans="1:12" ht="17.25" customHeight="1">
      <c r="A23" s="277" t="s">
        <v>1378</v>
      </c>
      <c r="B23" s="278" t="s">
        <v>1376</v>
      </c>
      <c r="C23" s="279" t="s">
        <v>342</v>
      </c>
      <c r="D23" s="280"/>
      <c r="E23" s="279"/>
      <c r="F23" s="285">
        <f>SUM(F24:F25)</f>
        <v>1282022</v>
      </c>
      <c r="G23" s="286"/>
      <c r="H23" s="285"/>
      <c r="J23" s="93"/>
      <c r="K23" s="93"/>
      <c r="L23" s="93"/>
    </row>
    <row r="24" spans="1:12" ht="15">
      <c r="A24" s="261" t="s">
        <v>1379</v>
      </c>
      <c r="B24" s="15" t="s">
        <v>1377</v>
      </c>
      <c r="C24" s="14" t="s">
        <v>1159</v>
      </c>
      <c r="D24" s="151">
        <v>22071.28</v>
      </c>
      <c r="E24" s="14">
        <v>24.82</v>
      </c>
      <c r="F24" s="270">
        <f>D24*E24</f>
        <v>547809</v>
      </c>
      <c r="G24" s="330"/>
      <c r="H24" s="192"/>
      <c r="J24" s="93"/>
      <c r="K24" s="93"/>
      <c r="L24" s="93"/>
    </row>
    <row r="25" spans="1:12" ht="15">
      <c r="A25" s="261" t="s">
        <v>1884</v>
      </c>
      <c r="B25" s="15" t="s">
        <v>1900</v>
      </c>
      <c r="C25" s="14" t="s">
        <v>38</v>
      </c>
      <c r="D25" s="151"/>
      <c r="E25" s="245"/>
      <c r="F25" s="270">
        <f>'Расчет -1 '!F28</f>
        <v>734213</v>
      </c>
      <c r="G25" s="14"/>
      <c r="H25" s="192"/>
      <c r="J25" s="93"/>
      <c r="K25" s="93"/>
      <c r="L25" s="93"/>
    </row>
    <row r="26" spans="1:12" ht="18" customHeight="1">
      <c r="A26" s="277" t="s">
        <v>1380</v>
      </c>
      <c r="B26" s="278" t="s">
        <v>1381</v>
      </c>
      <c r="C26" s="279" t="s">
        <v>342</v>
      </c>
      <c r="D26" s="280"/>
      <c r="E26" s="279"/>
      <c r="F26" s="285">
        <f>SUM(F27:F30)</f>
        <v>3493097</v>
      </c>
      <c r="G26" s="287"/>
      <c r="H26" s="281"/>
      <c r="J26" s="93"/>
      <c r="K26" s="93"/>
      <c r="L26" s="93"/>
    </row>
    <row r="27" spans="1:12" ht="18" customHeight="1">
      <c r="A27" s="261" t="s">
        <v>1382</v>
      </c>
      <c r="B27" s="15" t="s">
        <v>1383</v>
      </c>
      <c r="C27" s="14" t="s">
        <v>38</v>
      </c>
      <c r="D27" s="151"/>
      <c r="E27" s="14"/>
      <c r="F27" s="270">
        <f>'Расчет -1 '!F32</f>
        <v>822856</v>
      </c>
      <c r="G27" s="270"/>
      <c r="H27" s="112"/>
      <c r="J27" s="93"/>
      <c r="K27" s="93"/>
      <c r="L27" s="93"/>
    </row>
    <row r="28" spans="1:12" ht="15">
      <c r="A28" s="261" t="s">
        <v>1384</v>
      </c>
      <c r="B28" s="15" t="s">
        <v>1385</v>
      </c>
      <c r="C28" s="14" t="s">
        <v>38</v>
      </c>
      <c r="D28" s="151"/>
      <c r="E28" s="151"/>
      <c r="F28" s="270">
        <f>'Расчет -1 '!F33</f>
        <v>2045241</v>
      </c>
      <c r="G28" s="270"/>
      <c r="H28" s="112"/>
      <c r="J28" s="93"/>
      <c r="K28" s="93"/>
      <c r="L28" s="93"/>
    </row>
    <row r="29" spans="1:12" ht="15">
      <c r="A29" s="261" t="s">
        <v>1386</v>
      </c>
      <c r="B29" s="15" t="s">
        <v>185</v>
      </c>
      <c r="C29" s="14" t="s">
        <v>38</v>
      </c>
      <c r="D29" s="151"/>
      <c r="E29" s="14"/>
      <c r="F29" s="270">
        <f>'Расчет -1 '!F34</f>
        <v>220000</v>
      </c>
      <c r="G29" s="270"/>
      <c r="H29" s="112"/>
      <c r="J29" s="93"/>
      <c r="K29" s="93"/>
      <c r="L29" s="93"/>
    </row>
    <row r="30" spans="1:12" ht="15">
      <c r="A30" s="261" t="s">
        <v>1387</v>
      </c>
      <c r="B30" s="15" t="s">
        <v>1388</v>
      </c>
      <c r="C30" s="14" t="s">
        <v>38</v>
      </c>
      <c r="D30" s="151"/>
      <c r="E30" s="163"/>
      <c r="F30" s="270">
        <f>'Расчет -1 '!F35</f>
        <v>405000</v>
      </c>
      <c r="G30" s="270"/>
      <c r="H30" s="112"/>
      <c r="J30" s="93"/>
      <c r="K30" s="93"/>
      <c r="L30" s="93"/>
    </row>
    <row r="31" spans="1:12" ht="15">
      <c r="A31" s="277" t="s">
        <v>1389</v>
      </c>
      <c r="B31" s="278" t="s">
        <v>1390</v>
      </c>
      <c r="C31" s="279" t="s">
        <v>342</v>
      </c>
      <c r="D31" s="280"/>
      <c r="E31" s="279"/>
      <c r="F31" s="270">
        <f>'Расчет -1 '!F36</f>
        <v>1000000</v>
      </c>
      <c r="G31" s="281"/>
      <c r="H31" s="285"/>
      <c r="J31" s="93"/>
      <c r="K31" s="93"/>
      <c r="L31" s="93"/>
    </row>
    <row r="32" spans="1:12" ht="15">
      <c r="A32" s="277" t="s">
        <v>1391</v>
      </c>
      <c r="B32" s="290" t="s">
        <v>1392</v>
      </c>
      <c r="C32" s="279" t="s">
        <v>342</v>
      </c>
      <c r="D32" s="280"/>
      <c r="E32" s="279"/>
      <c r="F32" s="281">
        <f>'Расчет -1 '!F37</f>
        <v>1834969</v>
      </c>
      <c r="G32" s="281"/>
      <c r="H32" s="153"/>
      <c r="J32" s="93"/>
      <c r="K32" s="93"/>
      <c r="L32" s="93"/>
    </row>
    <row r="33" spans="1:12" ht="18.75" customHeight="1">
      <c r="A33" s="277" t="s">
        <v>1393</v>
      </c>
      <c r="B33" s="290" t="s">
        <v>1394</v>
      </c>
      <c r="C33" s="279" t="s">
        <v>38</v>
      </c>
      <c r="D33" s="291"/>
      <c r="E33" s="252"/>
      <c r="F33" s="281">
        <f>'Расчет -1 '!F46</f>
        <v>374662</v>
      </c>
      <c r="G33" s="270"/>
      <c r="H33" s="153"/>
      <c r="J33" s="93"/>
      <c r="K33" s="166"/>
      <c r="L33" s="93"/>
    </row>
    <row r="34" spans="1:12" ht="17.25" customHeight="1">
      <c r="A34" s="265" t="s">
        <v>355</v>
      </c>
      <c r="B34" s="274" t="s">
        <v>1395</v>
      </c>
      <c r="C34" s="275" t="s">
        <v>342</v>
      </c>
      <c r="D34" s="276"/>
      <c r="E34" s="275"/>
      <c r="F34" s="268">
        <f>SUM(F35:F36)</f>
        <v>134725</v>
      </c>
      <c r="G34" s="270"/>
      <c r="H34" s="272"/>
      <c r="J34" s="166"/>
      <c r="K34" s="93"/>
      <c r="L34" s="93"/>
    </row>
    <row r="35" spans="1:12" ht="18.75" customHeight="1">
      <c r="A35" s="261" t="s">
        <v>1396</v>
      </c>
      <c r="B35" s="15" t="s">
        <v>1398</v>
      </c>
      <c r="C35" s="14" t="s">
        <v>38</v>
      </c>
      <c r="D35" s="151"/>
      <c r="E35" s="14"/>
      <c r="F35" s="270">
        <f>F15*0.015*0.5</f>
        <v>74847</v>
      </c>
      <c r="G35" s="270"/>
      <c r="H35" s="270"/>
      <c r="J35" s="166"/>
      <c r="K35" s="93"/>
      <c r="L35" s="93"/>
    </row>
    <row r="36" spans="1:12" ht="16.5" customHeight="1">
      <c r="A36" s="261" t="s">
        <v>1397</v>
      </c>
      <c r="B36" s="15" t="s">
        <v>1417</v>
      </c>
      <c r="C36" s="14" t="s">
        <v>38</v>
      </c>
      <c r="D36" s="151"/>
      <c r="E36" s="14"/>
      <c r="F36" s="270">
        <f>F15*0.012*0.5</f>
        <v>59878</v>
      </c>
      <c r="G36" s="272"/>
      <c r="H36" s="270"/>
      <c r="J36" s="166"/>
      <c r="K36" s="93"/>
      <c r="L36" s="93"/>
    </row>
    <row r="37" spans="1:12" ht="15">
      <c r="A37" s="265" t="s">
        <v>808</v>
      </c>
      <c r="B37" s="274" t="s">
        <v>1399</v>
      </c>
      <c r="C37" s="275" t="s">
        <v>342</v>
      </c>
      <c r="D37" s="276"/>
      <c r="E37" s="275"/>
      <c r="F37" s="272">
        <f>'Расчет -1 '!F54</f>
        <v>8844000</v>
      </c>
      <c r="G37" s="270"/>
      <c r="H37" s="292"/>
      <c r="J37" s="93"/>
      <c r="K37" s="93"/>
      <c r="L37" s="93"/>
    </row>
    <row r="38" spans="1:12" ht="15">
      <c r="A38" s="265" t="s">
        <v>1400</v>
      </c>
      <c r="B38" s="274" t="s">
        <v>1401</v>
      </c>
      <c r="C38" s="275" t="s">
        <v>38</v>
      </c>
      <c r="D38" s="151"/>
      <c r="E38" s="163"/>
      <c r="F38" s="268">
        <f>SUM(F39:F39)</f>
        <v>180000</v>
      </c>
      <c r="G38" s="270"/>
      <c r="H38" s="293"/>
      <c r="I38" s="139"/>
      <c r="J38" s="93"/>
      <c r="K38" s="93"/>
      <c r="L38" s="93"/>
    </row>
    <row r="39" spans="1:12" ht="15">
      <c r="A39" s="261" t="s">
        <v>810</v>
      </c>
      <c r="B39" s="15" t="s">
        <v>1402</v>
      </c>
      <c r="C39" s="14" t="s">
        <v>342</v>
      </c>
      <c r="D39" s="151"/>
      <c r="E39" s="14"/>
      <c r="F39" s="270">
        <f>'Расчет -1 '!F56</f>
        <v>180000</v>
      </c>
      <c r="G39" s="270"/>
      <c r="H39" s="112"/>
      <c r="I39" s="139"/>
      <c r="J39" s="93"/>
      <c r="K39" s="93"/>
      <c r="L39" s="93"/>
    </row>
    <row r="40" spans="1:12" ht="15">
      <c r="A40" s="265" t="s">
        <v>1403</v>
      </c>
      <c r="B40" s="294" t="s">
        <v>1407</v>
      </c>
      <c r="C40" s="31" t="s">
        <v>342</v>
      </c>
      <c r="D40" s="295"/>
      <c r="E40" s="152"/>
      <c r="F40" s="296">
        <f>ROUND(F10*0.2,0)</f>
        <v>3858669</v>
      </c>
      <c r="G40" s="297"/>
      <c r="H40" s="298"/>
      <c r="I40" s="218"/>
      <c r="J40" s="93"/>
      <c r="K40" s="93"/>
      <c r="L40" s="93"/>
    </row>
    <row r="41" spans="1:12" ht="15">
      <c r="A41" s="265"/>
      <c r="B41" s="299" t="s">
        <v>1197</v>
      </c>
      <c r="C41" s="165" t="s">
        <v>342</v>
      </c>
      <c r="D41" s="151"/>
      <c r="E41" s="14"/>
      <c r="F41" s="272">
        <f>SUM(F40,F10)</f>
        <v>23152013</v>
      </c>
      <c r="G41" s="270"/>
      <c r="H41" s="272"/>
      <c r="J41" s="93"/>
      <c r="K41" s="93"/>
      <c r="L41" s="93"/>
    </row>
    <row r="42" spans="1:12" ht="27.75" customHeight="1">
      <c r="A42" s="265" t="s">
        <v>1405</v>
      </c>
      <c r="B42" s="300" t="s">
        <v>1885</v>
      </c>
      <c r="C42" s="9" t="s">
        <v>342</v>
      </c>
      <c r="D42" s="151"/>
      <c r="E42" s="14"/>
      <c r="F42" s="272">
        <f>ROUND((F10+F40)*0.1,0)</f>
        <v>2315201</v>
      </c>
      <c r="G42" s="270"/>
      <c r="H42" s="272"/>
      <c r="J42" s="93"/>
      <c r="K42" s="93"/>
      <c r="L42" s="93"/>
    </row>
    <row r="43" spans="1:12" ht="15">
      <c r="A43" s="265" t="s">
        <v>1404</v>
      </c>
      <c r="B43" s="274" t="s">
        <v>1406</v>
      </c>
      <c r="C43" s="275" t="s">
        <v>342</v>
      </c>
      <c r="D43" s="151"/>
      <c r="E43" s="14"/>
      <c r="F43" s="272">
        <f>SUM(F44:F44)</f>
        <v>9142825</v>
      </c>
      <c r="G43" s="270"/>
      <c r="H43" s="272"/>
      <c r="J43" s="195"/>
      <c r="K43" s="93"/>
      <c r="L43" s="197"/>
    </row>
    <row r="44" spans="1:12" ht="30">
      <c r="A44" s="261"/>
      <c r="B44" s="164" t="s">
        <v>1886</v>
      </c>
      <c r="C44" s="14" t="s">
        <v>38</v>
      </c>
      <c r="D44" s="151"/>
      <c r="E44" s="14"/>
      <c r="F44" s="270">
        <f>'Расчет -1 '!F62</f>
        <v>9142825</v>
      </c>
      <c r="G44" s="270"/>
      <c r="H44" s="270"/>
      <c r="J44" s="195"/>
      <c r="K44" s="93"/>
      <c r="L44" s="197"/>
    </row>
    <row r="45" spans="1:12" ht="15">
      <c r="A45" s="261"/>
      <c r="B45" s="304" t="s">
        <v>403</v>
      </c>
      <c r="C45" s="305" t="s">
        <v>342</v>
      </c>
      <c r="D45" s="302"/>
      <c r="E45" s="152"/>
      <c r="F45" s="298">
        <f>SUM(F41,F42,F43)</f>
        <v>34610039</v>
      </c>
      <c r="G45" s="306"/>
      <c r="H45" s="307"/>
      <c r="J45" s="93"/>
      <c r="K45" s="93"/>
      <c r="L45" s="197"/>
    </row>
    <row r="46" spans="1:12" ht="15">
      <c r="A46" s="261"/>
      <c r="B46" s="308" t="s">
        <v>404</v>
      </c>
      <c r="C46" s="156" t="s">
        <v>342</v>
      </c>
      <c r="D46" s="309"/>
      <c r="E46" s="310"/>
      <c r="F46" s="303">
        <v>22728814</v>
      </c>
      <c r="G46" s="210"/>
      <c r="H46" s="311"/>
      <c r="J46" s="93"/>
      <c r="K46" s="93"/>
      <c r="L46" s="197"/>
    </row>
    <row r="47" spans="1:12" ht="15">
      <c r="A47" s="215"/>
      <c r="B47" s="312" t="s">
        <v>405</v>
      </c>
      <c r="C47" s="313" t="s">
        <v>342</v>
      </c>
      <c r="D47" s="309"/>
      <c r="E47" s="310"/>
      <c r="F47" s="307">
        <f>SUM(F45,F46)</f>
        <v>57338853</v>
      </c>
      <c r="G47" s="314"/>
      <c r="H47" s="307"/>
      <c r="J47" s="93"/>
      <c r="K47" s="93"/>
      <c r="L47" s="197"/>
    </row>
    <row r="48" spans="1:12" ht="12.75">
      <c r="A48" s="202"/>
      <c r="B48" s="124"/>
      <c r="C48" s="103"/>
      <c r="D48" s="115"/>
      <c r="E48" s="103"/>
      <c r="F48" s="32"/>
      <c r="G48" s="32"/>
      <c r="H48" s="32"/>
      <c r="J48" s="93"/>
      <c r="K48" s="93"/>
      <c r="L48" s="197"/>
    </row>
    <row r="49" spans="1:13" ht="15">
      <c r="A49" s="232"/>
      <c r="B49" s="26"/>
      <c r="C49" s="103"/>
      <c r="D49" s="115"/>
      <c r="E49" s="256"/>
      <c r="F49" s="257"/>
      <c r="G49" s="257"/>
      <c r="H49" s="257"/>
      <c r="I49" s="700"/>
      <c r="J49" s="700"/>
      <c r="K49" s="700"/>
      <c r="L49" s="700"/>
      <c r="M49" s="700"/>
    </row>
    <row r="50" spans="1:12" ht="15">
      <c r="A50" s="232"/>
      <c r="B50" s="26"/>
      <c r="C50" s="103"/>
      <c r="D50" s="115"/>
      <c r="E50" s="256"/>
      <c r="F50" s="257"/>
      <c r="G50" s="257"/>
      <c r="H50" s="257"/>
      <c r="J50" s="93"/>
      <c r="K50" s="93"/>
      <c r="L50" s="197"/>
    </row>
    <row r="51" spans="1:12" ht="12.75" customHeight="1">
      <c r="A51" s="232"/>
      <c r="B51" s="699"/>
      <c r="C51" s="699"/>
      <c r="D51" s="699"/>
      <c r="E51" s="256"/>
      <c r="F51" s="258"/>
      <c r="G51" s="257"/>
      <c r="H51" s="257"/>
      <c r="J51" s="93"/>
      <c r="K51" s="93"/>
      <c r="L51" s="197"/>
    </row>
    <row r="52" spans="1:12" ht="15">
      <c r="A52" s="232"/>
      <c r="B52" s="26"/>
      <c r="C52" s="103"/>
      <c r="D52" s="115"/>
      <c r="E52" s="256"/>
      <c r="F52" s="257"/>
      <c r="G52" s="257"/>
      <c r="H52" s="257"/>
      <c r="J52" s="93"/>
      <c r="K52" s="93"/>
      <c r="L52" s="197"/>
    </row>
    <row r="53" spans="1:12" ht="15.75" customHeight="1">
      <c r="A53" s="232"/>
      <c r="B53" s="699"/>
      <c r="C53" s="699"/>
      <c r="D53" s="699"/>
      <c r="E53" s="256"/>
      <c r="F53" s="258"/>
      <c r="G53" s="257"/>
      <c r="H53" s="257"/>
      <c r="J53" s="195"/>
      <c r="K53" s="93"/>
      <c r="L53" s="197"/>
    </row>
    <row r="54" spans="1:12" ht="14.25">
      <c r="A54" s="202"/>
      <c r="B54" s="124"/>
      <c r="C54" s="103"/>
      <c r="D54" s="115"/>
      <c r="E54" s="103"/>
      <c r="F54" s="188"/>
      <c r="G54" s="32"/>
      <c r="H54" s="32"/>
      <c r="J54" s="195"/>
      <c r="K54" s="93"/>
      <c r="L54" s="197"/>
    </row>
    <row r="55" spans="1:12" ht="14.25">
      <c r="A55" s="202"/>
      <c r="B55" s="124"/>
      <c r="C55" s="103"/>
      <c r="D55" s="115"/>
      <c r="E55" s="103"/>
      <c r="F55" s="118"/>
      <c r="G55" s="32"/>
      <c r="H55" s="32"/>
      <c r="J55" s="195"/>
      <c r="K55" s="93"/>
      <c r="L55" s="197"/>
    </row>
    <row r="56" spans="1:12" ht="15">
      <c r="A56" s="202"/>
      <c r="B56" s="124"/>
      <c r="C56" s="103"/>
      <c r="D56" s="115"/>
      <c r="E56" s="103"/>
      <c r="F56" s="32"/>
      <c r="G56" s="32"/>
      <c r="H56" s="32"/>
      <c r="J56" s="194"/>
      <c r="K56" s="93"/>
      <c r="L56" s="197"/>
    </row>
    <row r="57" spans="1:12" ht="14.25">
      <c r="A57" s="202"/>
      <c r="B57" s="124"/>
      <c r="C57" s="103"/>
      <c r="D57" s="115"/>
      <c r="E57" s="103"/>
      <c r="F57" s="32"/>
      <c r="G57" s="32"/>
      <c r="H57" s="32"/>
      <c r="J57" s="195"/>
      <c r="K57" s="93"/>
      <c r="L57" s="197"/>
    </row>
    <row r="58" spans="1:12" ht="12.75">
      <c r="A58" s="202"/>
      <c r="B58" s="124"/>
      <c r="C58" s="103"/>
      <c r="D58" s="115"/>
      <c r="E58" s="103"/>
      <c r="F58" s="32"/>
      <c r="G58" s="32"/>
      <c r="H58" s="32"/>
      <c r="J58" s="93"/>
      <c r="K58" s="93"/>
      <c r="L58" s="93"/>
    </row>
    <row r="59" spans="1:12" ht="12.75">
      <c r="A59" s="202"/>
      <c r="B59" s="124"/>
      <c r="C59" s="103"/>
      <c r="D59" s="115"/>
      <c r="E59" s="103"/>
      <c r="F59" s="32"/>
      <c r="G59" s="32"/>
      <c r="H59" s="32"/>
      <c r="J59" s="93"/>
      <c r="K59" s="93"/>
      <c r="L59" s="93"/>
    </row>
    <row r="60" spans="1:12" ht="12.75">
      <c r="A60" s="202"/>
      <c r="B60" s="124"/>
      <c r="C60" s="103"/>
      <c r="D60" s="115"/>
      <c r="E60" s="103"/>
      <c r="F60" s="32"/>
      <c r="G60" s="32"/>
      <c r="H60" s="32"/>
      <c r="J60" s="93"/>
      <c r="K60" s="93"/>
      <c r="L60" s="93"/>
    </row>
    <row r="61" spans="1:12" ht="12.75">
      <c r="A61" s="202"/>
      <c r="B61" s="124"/>
      <c r="C61" s="103"/>
      <c r="D61" s="115"/>
      <c r="E61" s="103"/>
      <c r="F61" s="32"/>
      <c r="G61" s="32"/>
      <c r="H61" s="32"/>
      <c r="J61" s="93"/>
      <c r="K61" s="93"/>
      <c r="L61" s="93"/>
    </row>
    <row r="62" spans="1:12" ht="12.75">
      <c r="A62" s="202"/>
      <c r="B62" s="124"/>
      <c r="C62" s="103"/>
      <c r="D62" s="115"/>
      <c r="E62" s="103"/>
      <c r="F62" s="32"/>
      <c r="G62" s="202"/>
      <c r="H62" s="202"/>
      <c r="J62" s="93"/>
      <c r="K62" s="93"/>
      <c r="L62" s="93"/>
    </row>
    <row r="63" spans="1:12" ht="12.75">
      <c r="A63" s="202"/>
      <c r="B63" s="199"/>
      <c r="C63" s="200"/>
      <c r="D63" s="201"/>
      <c r="E63" s="200"/>
      <c r="F63" s="202"/>
      <c r="G63" s="202"/>
      <c r="H63" s="202"/>
      <c r="J63" s="93"/>
      <c r="K63" s="93"/>
      <c r="L63" s="93"/>
    </row>
    <row r="64" spans="1:12" ht="12.75">
      <c r="A64" s="202"/>
      <c r="B64" s="199"/>
      <c r="C64" s="200"/>
      <c r="D64" s="201"/>
      <c r="E64" s="200"/>
      <c r="F64" s="202"/>
      <c r="G64" s="202"/>
      <c r="H64" s="202"/>
      <c r="J64" s="93"/>
      <c r="K64" s="93"/>
      <c r="L64" s="93"/>
    </row>
    <row r="65" spans="1:12" ht="12.75">
      <c r="A65" s="202"/>
      <c r="B65" s="199"/>
      <c r="C65" s="200"/>
      <c r="D65" s="201"/>
      <c r="E65" s="200"/>
      <c r="F65" s="202"/>
      <c r="G65" s="202"/>
      <c r="H65" s="202"/>
      <c r="J65" s="93"/>
      <c r="K65" s="93"/>
      <c r="L65" s="93"/>
    </row>
    <row r="66" spans="1:12" ht="12.75">
      <c r="A66" s="202"/>
      <c r="B66" s="199"/>
      <c r="C66" s="200"/>
      <c r="D66" s="201"/>
      <c r="E66" s="200"/>
      <c r="F66" s="202"/>
      <c r="G66" s="202"/>
      <c r="H66" s="202"/>
      <c r="J66" s="93"/>
      <c r="K66" s="93"/>
      <c r="L66" s="93"/>
    </row>
    <row r="67" spans="1:12" ht="12.75">
      <c r="A67" s="202"/>
      <c r="B67" s="199"/>
      <c r="C67" s="200"/>
      <c r="D67" s="201"/>
      <c r="E67" s="200"/>
      <c r="F67" s="202"/>
      <c r="G67" s="202"/>
      <c r="H67" s="202"/>
      <c r="J67" s="93"/>
      <c r="K67" s="93"/>
      <c r="L67" s="93"/>
    </row>
    <row r="68" spans="1:12" ht="12.75">
      <c r="A68" s="202"/>
      <c r="B68" s="199"/>
      <c r="C68" s="200"/>
      <c r="D68" s="201"/>
      <c r="E68" s="200"/>
      <c r="F68" s="202"/>
      <c r="G68" s="202"/>
      <c r="H68" s="202"/>
      <c r="J68" s="93"/>
      <c r="K68" s="93"/>
      <c r="L68" s="93"/>
    </row>
    <row r="69" spans="1:12" ht="12.75">
      <c r="A69" s="202"/>
      <c r="B69" s="199"/>
      <c r="C69" s="200"/>
      <c r="D69" s="201"/>
      <c r="E69" s="200"/>
      <c r="F69" s="202"/>
      <c r="G69" s="202"/>
      <c r="H69" s="202"/>
      <c r="J69" s="93"/>
      <c r="K69" s="93"/>
      <c r="L69" s="93"/>
    </row>
    <row r="70" spans="1:12" ht="12.75">
      <c r="A70" s="202"/>
      <c r="B70" s="199"/>
      <c r="C70" s="200"/>
      <c r="D70" s="201"/>
      <c r="E70" s="200"/>
      <c r="F70" s="202"/>
      <c r="G70" s="202"/>
      <c r="H70" s="202"/>
      <c r="J70" s="93"/>
      <c r="K70" s="93"/>
      <c r="L70" s="93"/>
    </row>
    <row r="71" spans="1:12" ht="12.75">
      <c r="A71" s="202"/>
      <c r="B71" s="199"/>
      <c r="C71" s="200"/>
      <c r="D71" s="201"/>
      <c r="E71" s="200"/>
      <c r="F71" s="202"/>
      <c r="G71" s="202"/>
      <c r="H71" s="202"/>
      <c r="J71" s="93"/>
      <c r="K71" s="93"/>
      <c r="L71" s="93"/>
    </row>
    <row r="72" spans="1:12" ht="12.75">
      <c r="A72" s="202"/>
      <c r="B72" s="199"/>
      <c r="C72" s="200"/>
      <c r="D72" s="201"/>
      <c r="E72" s="200"/>
      <c r="F72" s="202"/>
      <c r="G72" s="202"/>
      <c r="H72" s="202"/>
      <c r="J72" s="93"/>
      <c r="K72" s="93"/>
      <c r="L72" s="93"/>
    </row>
    <row r="73" spans="1:12" ht="12.75">
      <c r="A73" s="202"/>
      <c r="B73" s="199"/>
      <c r="C73" s="200"/>
      <c r="D73" s="201"/>
      <c r="E73" s="200"/>
      <c r="F73" s="202"/>
      <c r="G73" s="202"/>
      <c r="H73" s="202"/>
      <c r="J73" s="93"/>
      <c r="K73" s="93"/>
      <c r="L73" s="93"/>
    </row>
    <row r="74" spans="1:12" ht="12.75">
      <c r="A74" s="202"/>
      <c r="B74" s="199"/>
      <c r="C74" s="200"/>
      <c r="D74" s="201"/>
      <c r="E74" s="200"/>
      <c r="F74" s="202"/>
      <c r="G74" s="202"/>
      <c r="H74" s="202"/>
      <c r="J74" s="93"/>
      <c r="K74" s="93"/>
      <c r="L74" s="93"/>
    </row>
    <row r="75" spans="1:12" ht="12.75">
      <c r="A75" s="202"/>
      <c r="B75" s="199"/>
      <c r="C75" s="200"/>
      <c r="D75" s="201"/>
      <c r="E75" s="200"/>
      <c r="F75" s="202"/>
      <c r="G75" s="202"/>
      <c r="H75" s="202"/>
      <c r="J75" s="93"/>
      <c r="K75" s="93"/>
      <c r="L75" s="93"/>
    </row>
    <row r="76" spans="1:12" ht="12.75">
      <c r="A76" s="202"/>
      <c r="B76" s="199"/>
      <c r="C76" s="200"/>
      <c r="D76" s="201"/>
      <c r="E76" s="200"/>
      <c r="F76" s="202"/>
      <c r="G76" s="202"/>
      <c r="H76" s="202"/>
      <c r="J76" s="93"/>
      <c r="K76" s="93"/>
      <c r="L76" s="93"/>
    </row>
    <row r="77" spans="1:12" ht="12.75">
      <c r="A77" s="202"/>
      <c r="B77" s="199"/>
      <c r="C77" s="200"/>
      <c r="D77" s="201"/>
      <c r="E77" s="200"/>
      <c r="F77" s="202"/>
      <c r="G77" s="202"/>
      <c r="H77" s="202"/>
      <c r="J77" s="93"/>
      <c r="K77" s="93"/>
      <c r="L77" s="93"/>
    </row>
    <row r="78" spans="1:12" ht="12.75">
      <c r="A78" s="202"/>
      <c r="B78" s="199"/>
      <c r="C78" s="200"/>
      <c r="D78" s="201"/>
      <c r="E78" s="200"/>
      <c r="F78" s="202"/>
      <c r="G78" s="202"/>
      <c r="H78" s="202"/>
      <c r="J78" s="93"/>
      <c r="K78" s="93"/>
      <c r="L78" s="93"/>
    </row>
    <row r="79" spans="1:12" ht="12.75">
      <c r="A79" s="202"/>
      <c r="B79" s="199"/>
      <c r="C79" s="200"/>
      <c r="D79" s="201"/>
      <c r="E79" s="200"/>
      <c r="F79" s="202"/>
      <c r="G79" s="202"/>
      <c r="H79" s="202"/>
      <c r="J79" s="93"/>
      <c r="K79" s="93"/>
      <c r="L79" s="93"/>
    </row>
    <row r="80" spans="1:12" ht="12.75">
      <c r="A80" s="202"/>
      <c r="B80" s="199"/>
      <c r="C80" s="200"/>
      <c r="D80" s="201"/>
      <c r="E80" s="200"/>
      <c r="F80" s="202"/>
      <c r="G80" s="202"/>
      <c r="H80" s="202"/>
      <c r="J80" s="93"/>
      <c r="K80" s="93"/>
      <c r="L80" s="93"/>
    </row>
    <row r="81" spans="1:12" ht="12.75">
      <c r="A81" s="202"/>
      <c r="B81" s="199"/>
      <c r="C81" s="200"/>
      <c r="D81" s="201"/>
      <c r="E81" s="200"/>
      <c r="F81" s="202"/>
      <c r="G81" s="202"/>
      <c r="H81" s="202"/>
      <c r="J81" s="93"/>
      <c r="K81" s="93"/>
      <c r="L81" s="93"/>
    </row>
    <row r="82" spans="1:12" ht="12.75">
      <c r="A82" s="202"/>
      <c r="B82" s="199"/>
      <c r="C82" s="200"/>
      <c r="D82" s="201"/>
      <c r="E82" s="200"/>
      <c r="F82" s="202"/>
      <c r="G82" s="202"/>
      <c r="H82" s="202"/>
      <c r="J82" s="93"/>
      <c r="K82" s="93"/>
      <c r="L82" s="93"/>
    </row>
    <row r="83" spans="1:12" ht="12.75">
      <c r="A83" s="202"/>
      <c r="B83" s="199"/>
      <c r="C83" s="200"/>
      <c r="D83" s="201"/>
      <c r="E83" s="200"/>
      <c r="F83" s="202"/>
      <c r="G83" s="202"/>
      <c r="H83" s="202"/>
      <c r="J83" s="93"/>
      <c r="K83" s="93"/>
      <c r="L83" s="93"/>
    </row>
    <row r="84" spans="1:12" ht="12.75">
      <c r="A84" s="202"/>
      <c r="B84" s="199"/>
      <c r="C84" s="200"/>
      <c r="D84" s="201"/>
      <c r="E84" s="200"/>
      <c r="F84" s="202"/>
      <c r="G84" s="202"/>
      <c r="H84" s="202"/>
      <c r="J84" s="93"/>
      <c r="K84" s="93"/>
      <c r="L84" s="93"/>
    </row>
    <row r="85" spans="1:12" ht="12.75">
      <c r="A85" s="202"/>
      <c r="B85" s="199"/>
      <c r="C85" s="200"/>
      <c r="D85" s="201"/>
      <c r="E85" s="200"/>
      <c r="F85" s="202"/>
      <c r="G85" s="202"/>
      <c r="H85" s="202"/>
      <c r="J85" s="93"/>
      <c r="K85" s="93"/>
      <c r="L85" s="93"/>
    </row>
    <row r="86" spans="1:12" ht="12.75">
      <c r="A86" s="202"/>
      <c r="B86" s="199"/>
      <c r="C86" s="200"/>
      <c r="D86" s="201"/>
      <c r="E86" s="200"/>
      <c r="F86" s="202"/>
      <c r="G86" s="202"/>
      <c r="H86" s="202"/>
      <c r="J86" s="93"/>
      <c r="K86" s="93"/>
      <c r="L86" s="93"/>
    </row>
    <row r="87" spans="1:12" ht="12.75">
      <c r="A87" s="202"/>
      <c r="B87" s="199"/>
      <c r="C87" s="200"/>
      <c r="D87" s="201"/>
      <c r="E87" s="200"/>
      <c r="F87" s="202"/>
      <c r="G87" s="202"/>
      <c r="H87" s="202"/>
      <c r="J87" s="93"/>
      <c r="K87" s="93"/>
      <c r="L87" s="93"/>
    </row>
    <row r="88" spans="1:12" ht="12.75">
      <c r="A88" s="202"/>
      <c r="B88" s="199"/>
      <c r="C88" s="200"/>
      <c r="D88" s="201"/>
      <c r="E88" s="200"/>
      <c r="F88" s="202"/>
      <c r="G88" s="202"/>
      <c r="H88" s="202"/>
      <c r="J88" s="93"/>
      <c r="K88" s="93"/>
      <c r="L88" s="93"/>
    </row>
    <row r="89" spans="1:12" ht="12.75">
      <c r="A89" s="202"/>
      <c r="B89" s="199"/>
      <c r="C89" s="200"/>
      <c r="D89" s="201"/>
      <c r="E89" s="200"/>
      <c r="F89" s="202"/>
      <c r="G89" s="202"/>
      <c r="H89" s="202"/>
      <c r="J89" s="93"/>
      <c r="K89" s="93"/>
      <c r="L89" s="93"/>
    </row>
    <row r="90" spans="1:12" ht="12.75">
      <c r="A90" s="202"/>
      <c r="B90" s="199"/>
      <c r="C90" s="200"/>
      <c r="D90" s="201"/>
      <c r="E90" s="200"/>
      <c r="F90" s="202"/>
      <c r="G90" s="202"/>
      <c r="H90" s="202"/>
      <c r="J90" s="93"/>
      <c r="K90" s="93"/>
      <c r="L90" s="93"/>
    </row>
    <row r="91" spans="1:12" ht="12.75">
      <c r="A91" s="202"/>
      <c r="B91" s="199"/>
      <c r="C91" s="200"/>
      <c r="D91" s="201"/>
      <c r="E91" s="200"/>
      <c r="F91" s="202"/>
      <c r="G91" s="202"/>
      <c r="H91" s="202"/>
      <c r="J91" s="93"/>
      <c r="K91" s="93"/>
      <c r="L91" s="93"/>
    </row>
    <row r="92" spans="1:12" ht="12.75">
      <c r="A92" s="202"/>
      <c r="B92" s="199"/>
      <c r="C92" s="200"/>
      <c r="D92" s="201"/>
      <c r="E92" s="200"/>
      <c r="F92" s="202"/>
      <c r="G92" s="202"/>
      <c r="H92" s="202"/>
      <c r="J92" s="93"/>
      <c r="K92" s="93"/>
      <c r="L92" s="93"/>
    </row>
    <row r="93" spans="1:12" ht="12.75">
      <c r="A93" s="202"/>
      <c r="B93" s="199"/>
      <c r="C93" s="200"/>
      <c r="D93" s="201"/>
      <c r="E93" s="200"/>
      <c r="F93" s="202"/>
      <c r="G93" s="202"/>
      <c r="H93" s="202"/>
      <c r="J93" s="93"/>
      <c r="K93" s="93"/>
      <c r="L93" s="93"/>
    </row>
    <row r="94" spans="1:12" ht="12.75">
      <c r="A94" s="202"/>
      <c r="B94" s="199"/>
      <c r="C94" s="200"/>
      <c r="D94" s="201"/>
      <c r="E94" s="200"/>
      <c r="F94" s="202"/>
      <c r="G94" s="202"/>
      <c r="H94" s="202"/>
      <c r="J94" s="93"/>
      <c r="K94" s="93"/>
      <c r="L94" s="93"/>
    </row>
    <row r="95" spans="1:12" ht="12.75">
      <c r="A95" s="202"/>
      <c r="B95" s="199"/>
      <c r="C95" s="200"/>
      <c r="D95" s="201"/>
      <c r="E95" s="200"/>
      <c r="F95" s="202"/>
      <c r="G95" s="202"/>
      <c r="H95" s="202"/>
      <c r="J95" s="93"/>
      <c r="K95" s="93"/>
      <c r="L95" s="93"/>
    </row>
    <row r="96" spans="1:12" ht="12.75">
      <c r="A96" s="202"/>
      <c r="B96" s="199"/>
      <c r="C96" s="200"/>
      <c r="D96" s="201"/>
      <c r="E96" s="200"/>
      <c r="F96" s="202"/>
      <c r="G96" s="202"/>
      <c r="H96" s="202"/>
      <c r="J96" s="93"/>
      <c r="K96" s="93"/>
      <c r="L96" s="93"/>
    </row>
    <row r="97" spans="1:12" ht="12.75">
      <c r="A97" s="202"/>
      <c r="B97" s="199"/>
      <c r="C97" s="200"/>
      <c r="D97" s="201"/>
      <c r="E97" s="200"/>
      <c r="F97" s="202"/>
      <c r="G97" s="202"/>
      <c r="H97" s="202"/>
      <c r="J97" s="93"/>
      <c r="K97" s="93"/>
      <c r="L97" s="93"/>
    </row>
    <row r="98" spans="1:12" ht="12.75">
      <c r="A98" s="202"/>
      <c r="B98" s="199"/>
      <c r="C98" s="200"/>
      <c r="D98" s="201"/>
      <c r="E98" s="200"/>
      <c r="F98" s="202"/>
      <c r="G98" s="202"/>
      <c r="H98" s="202"/>
      <c r="J98" s="93"/>
      <c r="K98" s="93"/>
      <c r="L98" s="93"/>
    </row>
    <row r="99" spans="1:8" ht="12.75">
      <c r="A99" s="202"/>
      <c r="B99" s="199"/>
      <c r="C99" s="200"/>
      <c r="D99" s="201"/>
      <c r="E99" s="200"/>
      <c r="F99" s="202"/>
      <c r="G99" s="202"/>
      <c r="H99" s="202"/>
    </row>
    <row r="100" spans="1:8" ht="12.75">
      <c r="A100" s="202"/>
      <c r="B100" s="199"/>
      <c r="C100" s="200"/>
      <c r="D100" s="201"/>
      <c r="E100" s="200"/>
      <c r="F100" s="202"/>
      <c r="G100" s="202"/>
      <c r="H100" s="202"/>
    </row>
    <row r="101" spans="1:8" ht="12.75">
      <c r="A101" s="202"/>
      <c r="B101" s="199"/>
      <c r="C101" s="200"/>
      <c r="D101" s="201"/>
      <c r="E101" s="200"/>
      <c r="F101" s="202"/>
      <c r="G101" s="202"/>
      <c r="H101" s="202"/>
    </row>
    <row r="102" spans="1:8" ht="12.75">
      <c r="A102" s="202"/>
      <c r="B102" s="199"/>
      <c r="C102" s="200"/>
      <c r="D102" s="201"/>
      <c r="E102" s="200"/>
      <c r="F102" s="202"/>
      <c r="G102" s="202"/>
      <c r="H102" s="202"/>
    </row>
    <row r="103" spans="1:8" ht="12.75">
      <c r="A103" s="202"/>
      <c r="B103" s="199"/>
      <c r="C103" s="200"/>
      <c r="D103" s="201"/>
      <c r="E103" s="200"/>
      <c r="F103" s="202"/>
      <c r="G103" s="202"/>
      <c r="H103" s="202"/>
    </row>
    <row r="104" spans="1:8" ht="12.75">
      <c r="A104" s="202"/>
      <c r="B104" s="199"/>
      <c r="C104" s="200"/>
      <c r="D104" s="201"/>
      <c r="E104" s="200"/>
      <c r="F104" s="202"/>
      <c r="G104" s="202"/>
      <c r="H104" s="202"/>
    </row>
    <row r="105" spans="1:8" ht="12.75">
      <c r="A105" s="202"/>
      <c r="B105" s="199"/>
      <c r="C105" s="200"/>
      <c r="D105" s="201"/>
      <c r="E105" s="200"/>
      <c r="F105" s="202"/>
      <c r="G105" s="202"/>
      <c r="H105" s="202"/>
    </row>
    <row r="106" spans="1:8" ht="12.75">
      <c r="A106" s="202"/>
      <c r="B106" s="199"/>
      <c r="C106" s="200"/>
      <c r="D106" s="201"/>
      <c r="E106" s="200"/>
      <c r="F106" s="202"/>
      <c r="G106" s="202"/>
      <c r="H106" s="202"/>
    </row>
    <row r="107" spans="1:8" ht="12.75">
      <c r="A107" s="202"/>
      <c r="B107" s="199"/>
      <c r="C107" s="200"/>
      <c r="D107" s="201"/>
      <c r="E107" s="200"/>
      <c r="F107" s="202"/>
      <c r="G107" s="202"/>
      <c r="H107" s="202"/>
    </row>
    <row r="108" spans="1:8" ht="12.75">
      <c r="A108" s="202"/>
      <c r="B108" s="199"/>
      <c r="C108" s="200"/>
      <c r="D108" s="201"/>
      <c r="E108" s="200"/>
      <c r="F108" s="202"/>
      <c r="G108" s="202"/>
      <c r="H108" s="202"/>
    </row>
    <row r="109" spans="1:8" ht="12.75">
      <c r="A109" s="202"/>
      <c r="B109" s="199"/>
      <c r="C109" s="200"/>
      <c r="D109" s="201"/>
      <c r="E109" s="200"/>
      <c r="F109" s="202"/>
      <c r="G109" s="202"/>
      <c r="H109" s="202"/>
    </row>
    <row r="110" spans="1:8" ht="12.75">
      <c r="A110" s="202"/>
      <c r="B110" s="199"/>
      <c r="C110" s="200"/>
      <c r="D110" s="201"/>
      <c r="E110" s="200"/>
      <c r="F110" s="202"/>
      <c r="G110" s="202"/>
      <c r="H110" s="202"/>
    </row>
    <row r="111" spans="1:8" ht="12.75">
      <c r="A111" s="202"/>
      <c r="B111" s="199"/>
      <c r="C111" s="200"/>
      <c r="D111" s="201"/>
      <c r="E111" s="200"/>
      <c r="F111" s="202"/>
      <c r="G111" s="202"/>
      <c r="H111" s="202"/>
    </row>
    <row r="112" spans="1:8" ht="12.75">
      <c r="A112" s="202"/>
      <c r="B112" s="199"/>
      <c r="C112" s="200"/>
      <c r="D112" s="201"/>
      <c r="E112" s="200"/>
      <c r="F112" s="202"/>
      <c r="G112" s="202"/>
      <c r="H112" s="202"/>
    </row>
    <row r="113" spans="1:8" ht="12.75">
      <c r="A113" s="202"/>
      <c r="B113" s="199"/>
      <c r="C113" s="200"/>
      <c r="D113" s="201"/>
      <c r="E113" s="200"/>
      <c r="F113" s="202"/>
      <c r="G113" s="202"/>
      <c r="H113" s="202"/>
    </row>
    <row r="114" spans="1:8" ht="12.75">
      <c r="A114" s="202"/>
      <c r="B114" s="199"/>
      <c r="C114" s="200"/>
      <c r="D114" s="201"/>
      <c r="E114" s="200"/>
      <c r="F114" s="202"/>
      <c r="G114" s="202"/>
      <c r="H114" s="202"/>
    </row>
    <row r="115" spans="1:8" ht="12.75">
      <c r="A115" s="202"/>
      <c r="B115" s="199"/>
      <c r="C115" s="200"/>
      <c r="D115" s="201"/>
      <c r="E115" s="200"/>
      <c r="F115" s="202"/>
      <c r="G115" s="202"/>
      <c r="H115" s="202"/>
    </row>
    <row r="116" spans="1:8" ht="12.75">
      <c r="A116" s="202"/>
      <c r="B116" s="199"/>
      <c r="C116" s="200"/>
      <c r="D116" s="201"/>
      <c r="E116" s="200"/>
      <c r="F116" s="202"/>
      <c r="G116" s="202"/>
      <c r="H116" s="202"/>
    </row>
    <row r="117" spans="1:8" ht="12.75">
      <c r="A117" s="202"/>
      <c r="B117" s="199"/>
      <c r="C117" s="200"/>
      <c r="D117" s="201"/>
      <c r="E117" s="200"/>
      <c r="F117" s="202"/>
      <c r="G117" s="202"/>
      <c r="H117" s="202"/>
    </row>
    <row r="118" spans="1:8" ht="12.75">
      <c r="A118" s="202"/>
      <c r="B118" s="199"/>
      <c r="C118" s="200"/>
      <c r="D118" s="201"/>
      <c r="E118" s="200"/>
      <c r="F118" s="202"/>
      <c r="G118" s="202"/>
      <c r="H118" s="202"/>
    </row>
    <row r="119" spans="1:8" ht="12.75">
      <c r="A119" s="202"/>
      <c r="B119" s="199"/>
      <c r="C119" s="200"/>
      <c r="D119" s="201"/>
      <c r="E119" s="200"/>
      <c r="F119" s="202"/>
      <c r="G119" s="202"/>
      <c r="H119" s="202"/>
    </row>
    <row r="120" spans="1:8" ht="12.75">
      <c r="A120" s="202"/>
      <c r="B120" s="199"/>
      <c r="C120" s="200"/>
      <c r="D120" s="201"/>
      <c r="E120" s="200"/>
      <c r="F120" s="202"/>
      <c r="G120" s="202"/>
      <c r="H120" s="202"/>
    </row>
    <row r="121" spans="1:8" ht="12.75">
      <c r="A121" s="202"/>
      <c r="B121" s="199"/>
      <c r="C121" s="200"/>
      <c r="D121" s="201"/>
      <c r="E121" s="200"/>
      <c r="F121" s="202"/>
      <c r="G121" s="202"/>
      <c r="H121" s="202"/>
    </row>
    <row r="122" spans="1:8" ht="12.75">
      <c r="A122" s="202"/>
      <c r="B122" s="199"/>
      <c r="C122" s="200"/>
      <c r="D122" s="201"/>
      <c r="E122" s="200"/>
      <c r="F122" s="202"/>
      <c r="G122" s="202"/>
      <c r="H122" s="202"/>
    </row>
    <row r="123" spans="1:8" ht="12.75">
      <c r="A123" s="202"/>
      <c r="B123" s="199"/>
      <c r="C123" s="200"/>
      <c r="D123" s="201"/>
      <c r="E123" s="200"/>
      <c r="F123" s="202"/>
      <c r="G123" s="202"/>
      <c r="H123" s="202"/>
    </row>
    <row r="124" spans="1:8" ht="12.75">
      <c r="A124" s="202"/>
      <c r="B124" s="199"/>
      <c r="C124" s="200"/>
      <c r="D124" s="201"/>
      <c r="E124" s="200"/>
      <c r="F124" s="202"/>
      <c r="G124" s="202"/>
      <c r="H124" s="202"/>
    </row>
    <row r="125" spans="1:8" ht="12.75">
      <c r="A125" s="202"/>
      <c r="B125" s="199"/>
      <c r="C125" s="200"/>
      <c r="D125" s="201"/>
      <c r="E125" s="200"/>
      <c r="F125" s="202"/>
      <c r="G125" s="202"/>
      <c r="H125" s="202"/>
    </row>
    <row r="126" spans="1:8" ht="12.75">
      <c r="A126" s="202"/>
      <c r="B126" s="199"/>
      <c r="C126" s="200"/>
      <c r="D126" s="201"/>
      <c r="E126" s="200"/>
      <c r="F126" s="202"/>
      <c r="G126" s="202"/>
      <c r="H126" s="202"/>
    </row>
    <row r="127" spans="1:8" ht="12.75">
      <c r="A127" s="202"/>
      <c r="B127" s="199"/>
      <c r="C127" s="200"/>
      <c r="D127" s="201"/>
      <c r="E127" s="200"/>
      <c r="F127" s="202"/>
      <c r="G127" s="202"/>
      <c r="H127" s="202"/>
    </row>
    <row r="128" spans="1:8" ht="12.75">
      <c r="A128" s="202"/>
      <c r="B128" s="199"/>
      <c r="C128" s="200"/>
      <c r="D128" s="201"/>
      <c r="E128" s="200"/>
      <c r="F128" s="202"/>
      <c r="G128" s="202"/>
      <c r="H128" s="202"/>
    </row>
    <row r="129" spans="1:8" ht="12.75">
      <c r="A129" s="202"/>
      <c r="B129" s="199"/>
      <c r="C129" s="200"/>
      <c r="D129" s="201"/>
      <c r="E129" s="200"/>
      <c r="F129" s="202"/>
      <c r="G129" s="202"/>
      <c r="H129" s="202"/>
    </row>
    <row r="130" spans="1:8" ht="12.75">
      <c r="A130" s="202"/>
      <c r="B130" s="199"/>
      <c r="C130" s="200"/>
      <c r="D130" s="201"/>
      <c r="E130" s="200"/>
      <c r="F130" s="202"/>
      <c r="G130" s="202"/>
      <c r="H130" s="202"/>
    </row>
    <row r="131" spans="1:8" ht="12.75">
      <c r="A131" s="202"/>
      <c r="B131" s="199"/>
      <c r="C131" s="200"/>
      <c r="D131" s="201"/>
      <c r="E131" s="200"/>
      <c r="F131" s="202"/>
      <c r="G131" s="202"/>
      <c r="H131" s="202"/>
    </row>
    <row r="132" spans="1:8" ht="12.75">
      <c r="A132" s="202"/>
      <c r="B132" s="199"/>
      <c r="C132" s="200"/>
      <c r="D132" s="201"/>
      <c r="E132" s="200"/>
      <c r="F132" s="202"/>
      <c r="G132" s="202"/>
      <c r="H132" s="202"/>
    </row>
    <row r="133" spans="1:8" ht="12.75">
      <c r="A133" s="202"/>
      <c r="B133" s="199"/>
      <c r="C133" s="200"/>
      <c r="D133" s="201"/>
      <c r="E133" s="200"/>
      <c r="F133" s="202"/>
      <c r="G133" s="202"/>
      <c r="H133" s="202"/>
    </row>
    <row r="134" spans="1:8" ht="12.75">
      <c r="A134" s="202"/>
      <c r="B134" s="199"/>
      <c r="C134" s="200"/>
      <c r="D134" s="201"/>
      <c r="E134" s="200"/>
      <c r="F134" s="202"/>
      <c r="G134" s="202"/>
      <c r="H134" s="202"/>
    </row>
    <row r="135" spans="1:8" ht="12.75">
      <c r="A135" s="202"/>
      <c r="B135" s="199"/>
      <c r="C135" s="200"/>
      <c r="D135" s="201"/>
      <c r="E135" s="200"/>
      <c r="F135" s="202"/>
      <c r="G135" s="202"/>
      <c r="H135" s="202"/>
    </row>
    <row r="136" spans="1:8" ht="12.75">
      <c r="A136" s="202"/>
      <c r="B136" s="199"/>
      <c r="C136" s="200"/>
      <c r="D136" s="201"/>
      <c r="E136" s="200"/>
      <c r="F136" s="202"/>
      <c r="G136" s="202"/>
      <c r="H136" s="202"/>
    </row>
    <row r="137" spans="1:8" ht="12.75">
      <c r="A137" s="202"/>
      <c r="B137" s="199"/>
      <c r="C137" s="200"/>
      <c r="D137" s="201"/>
      <c r="E137" s="200"/>
      <c r="F137" s="202"/>
      <c r="G137" s="202"/>
      <c r="H137" s="202"/>
    </row>
    <row r="138" spans="1:8" ht="12.75">
      <c r="A138" s="202"/>
      <c r="B138" s="199"/>
      <c r="C138" s="200"/>
      <c r="D138" s="201"/>
      <c r="E138" s="200"/>
      <c r="F138" s="202"/>
      <c r="G138" s="202"/>
      <c r="H138" s="202"/>
    </row>
    <row r="139" spans="1:8" ht="12.75">
      <c r="A139" s="202"/>
      <c r="B139" s="199"/>
      <c r="C139" s="200"/>
      <c r="D139" s="201"/>
      <c r="E139" s="200"/>
      <c r="F139" s="202"/>
      <c r="G139" s="202"/>
      <c r="H139" s="202"/>
    </row>
    <row r="140" spans="1:8" ht="12.75">
      <c r="A140" s="202"/>
      <c r="B140" s="199"/>
      <c r="C140" s="200"/>
      <c r="D140" s="201"/>
      <c r="E140" s="200"/>
      <c r="F140" s="202"/>
      <c r="G140" s="202"/>
      <c r="H140" s="202"/>
    </row>
    <row r="141" spans="1:8" ht="12.75">
      <c r="A141" s="202"/>
      <c r="B141" s="199"/>
      <c r="C141" s="200"/>
      <c r="D141" s="201"/>
      <c r="E141" s="200"/>
      <c r="F141" s="202"/>
      <c r="G141" s="202"/>
      <c r="H141" s="202"/>
    </row>
    <row r="142" spans="1:8" ht="12.75">
      <c r="A142" s="202"/>
      <c r="B142" s="199"/>
      <c r="C142" s="200"/>
      <c r="D142" s="201"/>
      <c r="E142" s="200"/>
      <c r="F142" s="202"/>
      <c r="G142" s="202"/>
      <c r="H142" s="202"/>
    </row>
    <row r="143" spans="1:8" ht="12.75">
      <c r="A143" s="202"/>
      <c r="B143" s="199"/>
      <c r="C143" s="200"/>
      <c r="D143" s="201"/>
      <c r="E143" s="200"/>
      <c r="F143" s="202"/>
      <c r="G143" s="202"/>
      <c r="H143" s="202"/>
    </row>
    <row r="144" spans="1:8" ht="12.75">
      <c r="A144" s="202"/>
      <c r="B144" s="199"/>
      <c r="C144" s="200"/>
      <c r="D144" s="201"/>
      <c r="E144" s="200"/>
      <c r="F144" s="202"/>
      <c r="G144" s="202"/>
      <c r="H144" s="202"/>
    </row>
    <row r="145" spans="1:8" ht="12.75">
      <c r="A145" s="202"/>
      <c r="B145" s="199"/>
      <c r="C145" s="200"/>
      <c r="D145" s="201"/>
      <c r="E145" s="200"/>
      <c r="F145" s="202"/>
      <c r="G145" s="202"/>
      <c r="H145" s="202"/>
    </row>
    <row r="146" spans="1:8" ht="12.75">
      <c r="A146" s="202"/>
      <c r="B146" s="199"/>
      <c r="C146" s="200"/>
      <c r="D146" s="201"/>
      <c r="E146" s="200"/>
      <c r="F146" s="202"/>
      <c r="G146" s="202"/>
      <c r="H146" s="202"/>
    </row>
    <row r="147" spans="1:8" ht="12.75">
      <c r="A147" s="202"/>
      <c r="B147" s="199"/>
      <c r="C147" s="200"/>
      <c r="D147" s="201"/>
      <c r="E147" s="200"/>
      <c r="F147" s="202"/>
      <c r="G147" s="202"/>
      <c r="H147" s="202"/>
    </row>
    <row r="148" spans="1:8" ht="12.75">
      <c r="A148" s="202"/>
      <c r="B148" s="199"/>
      <c r="C148" s="200"/>
      <c r="D148" s="201"/>
      <c r="E148" s="200"/>
      <c r="F148" s="202"/>
      <c r="G148" s="202"/>
      <c r="H148" s="202"/>
    </row>
    <row r="149" spans="1:8" ht="12.75">
      <c r="A149" s="202"/>
      <c r="B149" s="199"/>
      <c r="C149" s="200"/>
      <c r="D149" s="201"/>
      <c r="E149" s="200"/>
      <c r="F149" s="202"/>
      <c r="G149" s="202"/>
      <c r="H149" s="202"/>
    </row>
    <row r="150" spans="1:8" ht="12.75">
      <c r="A150" s="202"/>
      <c r="B150" s="199"/>
      <c r="C150" s="200"/>
      <c r="D150" s="201"/>
      <c r="E150" s="200"/>
      <c r="F150" s="202"/>
      <c r="G150" s="202"/>
      <c r="H150" s="202"/>
    </row>
    <row r="151" spans="1:8" ht="12.75">
      <c r="A151" s="202"/>
      <c r="B151" s="199"/>
      <c r="C151" s="200"/>
      <c r="D151" s="201"/>
      <c r="E151" s="200"/>
      <c r="F151" s="202"/>
      <c r="G151" s="202"/>
      <c r="H151" s="202"/>
    </row>
    <row r="152" spans="1:8" ht="12.75">
      <c r="A152" s="202"/>
      <c r="B152" s="199"/>
      <c r="C152" s="200"/>
      <c r="D152" s="201"/>
      <c r="E152" s="200"/>
      <c r="F152" s="202"/>
      <c r="G152" s="202"/>
      <c r="H152" s="202"/>
    </row>
    <row r="153" spans="1:8" ht="12.75">
      <c r="A153" s="202"/>
      <c r="B153" s="199"/>
      <c r="C153" s="200"/>
      <c r="D153" s="201"/>
      <c r="E153" s="200"/>
      <c r="F153" s="202"/>
      <c r="G153" s="202"/>
      <c r="H153" s="202"/>
    </row>
    <row r="154" spans="1:8" ht="12.75">
      <c r="A154" s="202"/>
      <c r="B154" s="199"/>
      <c r="C154" s="200"/>
      <c r="D154" s="201"/>
      <c r="E154" s="200"/>
      <c r="F154" s="202"/>
      <c r="G154" s="202"/>
      <c r="H154" s="202"/>
    </row>
    <row r="155" spans="1:8" ht="12.75">
      <c r="A155" s="202"/>
      <c r="B155" s="199"/>
      <c r="C155" s="200"/>
      <c r="D155" s="201"/>
      <c r="E155" s="200"/>
      <c r="F155" s="202"/>
      <c r="G155" s="202"/>
      <c r="H155" s="202"/>
    </row>
    <row r="156" spans="1:8" ht="12.75">
      <c r="A156" s="202"/>
      <c r="B156" s="199"/>
      <c r="C156" s="200"/>
      <c r="D156" s="201"/>
      <c r="E156" s="200"/>
      <c r="F156" s="202"/>
      <c r="G156" s="202"/>
      <c r="H156" s="202"/>
    </row>
    <row r="157" spans="1:8" ht="12.75">
      <c r="A157" s="202"/>
      <c r="B157" s="199"/>
      <c r="C157" s="200"/>
      <c r="D157" s="201"/>
      <c r="E157" s="200"/>
      <c r="F157" s="202"/>
      <c r="G157" s="202"/>
      <c r="H157" s="202"/>
    </row>
    <row r="158" spans="1:8" ht="12.75">
      <c r="A158" s="202"/>
      <c r="B158" s="199"/>
      <c r="C158" s="200"/>
      <c r="D158" s="201"/>
      <c r="E158" s="200"/>
      <c r="F158" s="202"/>
      <c r="G158" s="202"/>
      <c r="H158" s="202"/>
    </row>
    <row r="159" spans="1:8" ht="12.75">
      <c r="A159" s="202"/>
      <c r="B159" s="199"/>
      <c r="C159" s="200"/>
      <c r="D159" s="201"/>
      <c r="E159" s="200"/>
      <c r="F159" s="202"/>
      <c r="G159" s="202"/>
      <c r="H159" s="202"/>
    </row>
    <row r="160" spans="1:8" ht="12.75">
      <c r="A160" s="202"/>
      <c r="B160" s="199"/>
      <c r="C160" s="200"/>
      <c r="D160" s="201"/>
      <c r="E160" s="200"/>
      <c r="F160" s="202"/>
      <c r="G160" s="202"/>
      <c r="H160" s="202"/>
    </row>
    <row r="161" spans="1:8" ht="12.75">
      <c r="A161" s="202"/>
      <c r="B161" s="199"/>
      <c r="C161" s="200"/>
      <c r="D161" s="201"/>
      <c r="E161" s="200"/>
      <c r="F161" s="202"/>
      <c r="G161" s="202"/>
      <c r="H161" s="202"/>
    </row>
    <row r="162" spans="1:8" ht="12.75">
      <c r="A162" s="202"/>
      <c r="B162" s="199"/>
      <c r="C162" s="200"/>
      <c r="D162" s="201"/>
      <c r="E162" s="200"/>
      <c r="F162" s="202"/>
      <c r="G162" s="202"/>
      <c r="H162" s="202"/>
    </row>
    <row r="163" spans="1:8" ht="12.75">
      <c r="A163" s="202"/>
      <c r="B163" s="199"/>
      <c r="C163" s="200"/>
      <c r="D163" s="201"/>
      <c r="E163" s="200"/>
      <c r="F163" s="202"/>
      <c r="G163" s="202"/>
      <c r="H163" s="202"/>
    </row>
    <row r="164" spans="1:8" ht="12.75">
      <c r="A164" s="202"/>
      <c r="B164" s="199"/>
      <c r="C164" s="200"/>
      <c r="D164" s="201"/>
      <c r="E164" s="200"/>
      <c r="F164" s="202"/>
      <c r="G164" s="202"/>
      <c r="H164" s="202"/>
    </row>
    <row r="165" spans="1:8" ht="12.75">
      <c r="A165" s="202"/>
      <c r="B165" s="199"/>
      <c r="C165" s="200"/>
      <c r="D165" s="201"/>
      <c r="E165" s="200"/>
      <c r="F165" s="202"/>
      <c r="G165" s="202"/>
      <c r="H165" s="202"/>
    </row>
    <row r="166" spans="1:8" ht="12.75">
      <c r="A166" s="202"/>
      <c r="B166" s="199"/>
      <c r="C166" s="200"/>
      <c r="D166" s="201"/>
      <c r="E166" s="200"/>
      <c r="F166" s="202"/>
      <c r="G166" s="202"/>
      <c r="H166" s="202"/>
    </row>
    <row r="167" spans="1:8" ht="12.75">
      <c r="A167" s="202"/>
      <c r="B167" s="199"/>
      <c r="C167" s="200"/>
      <c r="D167" s="201"/>
      <c r="E167" s="200"/>
      <c r="F167" s="202"/>
      <c r="G167" s="202"/>
      <c r="H167" s="202"/>
    </row>
    <row r="168" spans="1:8" ht="12.75">
      <c r="A168" s="202"/>
      <c r="B168" s="199"/>
      <c r="C168" s="200"/>
      <c r="D168" s="201"/>
      <c r="E168" s="200"/>
      <c r="F168" s="202"/>
      <c r="G168" s="202"/>
      <c r="H168" s="202"/>
    </row>
    <row r="169" spans="1:8" ht="12.75">
      <c r="A169" s="202"/>
      <c r="B169" s="199"/>
      <c r="C169" s="200"/>
      <c r="D169" s="201"/>
      <c r="E169" s="200"/>
      <c r="F169" s="202"/>
      <c r="G169" s="202"/>
      <c r="H169" s="202"/>
    </row>
    <row r="170" spans="1:8" ht="12.75">
      <c r="A170" s="202"/>
      <c r="B170" s="199"/>
      <c r="C170" s="200"/>
      <c r="D170" s="201"/>
      <c r="E170" s="200"/>
      <c r="F170" s="202"/>
      <c r="G170" s="202"/>
      <c r="H170" s="202"/>
    </row>
    <row r="171" spans="1:8" ht="12.75">
      <c r="A171" s="202"/>
      <c r="B171" s="199"/>
      <c r="C171" s="200"/>
      <c r="D171" s="201"/>
      <c r="E171" s="200"/>
      <c r="F171" s="202"/>
      <c r="G171" s="202"/>
      <c r="H171" s="202"/>
    </row>
    <row r="172" spans="1:8" ht="12.75">
      <c r="A172" s="202"/>
      <c r="B172" s="199"/>
      <c r="C172" s="200"/>
      <c r="D172" s="201"/>
      <c r="E172" s="200"/>
      <c r="F172" s="202"/>
      <c r="G172" s="202"/>
      <c r="H172" s="202"/>
    </row>
    <row r="173" spans="1:8" ht="12.75">
      <c r="A173" s="202"/>
      <c r="B173" s="199"/>
      <c r="C173" s="200"/>
      <c r="D173" s="201"/>
      <c r="E173" s="200"/>
      <c r="F173" s="202"/>
      <c r="G173" s="202"/>
      <c r="H173" s="202"/>
    </row>
    <row r="174" spans="1:8" ht="12.75">
      <c r="A174" s="202"/>
      <c r="B174" s="199"/>
      <c r="C174" s="200"/>
      <c r="D174" s="201"/>
      <c r="E174" s="200"/>
      <c r="F174" s="202"/>
      <c r="G174" s="202"/>
      <c r="H174" s="202"/>
    </row>
    <row r="175" spans="1:8" ht="12.75">
      <c r="A175" s="202"/>
      <c r="B175" s="199"/>
      <c r="C175" s="200"/>
      <c r="D175" s="201"/>
      <c r="E175" s="200"/>
      <c r="F175" s="202"/>
      <c r="G175" s="202"/>
      <c r="H175" s="202"/>
    </row>
    <row r="176" spans="1:8" ht="12.75">
      <c r="A176" s="202"/>
      <c r="B176" s="199"/>
      <c r="C176" s="200"/>
      <c r="D176" s="201"/>
      <c r="E176" s="200"/>
      <c r="F176" s="202"/>
      <c r="G176" s="202"/>
      <c r="H176" s="202"/>
    </row>
    <row r="177" spans="1:8" ht="12.75">
      <c r="A177" s="202"/>
      <c r="B177" s="199"/>
      <c r="C177" s="200"/>
      <c r="D177" s="201"/>
      <c r="E177" s="200"/>
      <c r="F177" s="202"/>
      <c r="G177" s="202"/>
      <c r="H177" s="202"/>
    </row>
    <row r="178" spans="1:8" ht="12.75">
      <c r="A178" s="202"/>
      <c r="B178" s="199"/>
      <c r="C178" s="200"/>
      <c r="D178" s="201"/>
      <c r="E178" s="200"/>
      <c r="F178" s="202"/>
      <c r="G178" s="202"/>
      <c r="H178" s="202"/>
    </row>
    <row r="179" spans="1:8" ht="12.75">
      <c r="A179" s="202"/>
      <c r="B179" s="199"/>
      <c r="C179" s="200"/>
      <c r="D179" s="201"/>
      <c r="E179" s="200"/>
      <c r="F179" s="202"/>
      <c r="G179" s="202"/>
      <c r="H179" s="202"/>
    </row>
    <row r="180" spans="1:8" ht="12.75">
      <c r="A180" s="202"/>
      <c r="B180" s="199"/>
      <c r="C180" s="200"/>
      <c r="D180" s="201"/>
      <c r="E180" s="200"/>
      <c r="F180" s="202"/>
      <c r="G180" s="202"/>
      <c r="H180" s="202"/>
    </row>
    <row r="181" spans="1:8" ht="12.75">
      <c r="A181" s="202"/>
      <c r="B181" s="199"/>
      <c r="C181" s="200"/>
      <c r="D181" s="201"/>
      <c r="E181" s="200"/>
      <c r="F181" s="202"/>
      <c r="G181" s="202"/>
      <c r="H181" s="202"/>
    </row>
    <row r="182" spans="1:8" ht="12.75">
      <c r="A182" s="202"/>
      <c r="B182" s="199"/>
      <c r="C182" s="200"/>
      <c r="D182" s="201"/>
      <c r="E182" s="200"/>
      <c r="F182" s="202"/>
      <c r="G182" s="202"/>
      <c r="H182" s="202"/>
    </row>
    <row r="183" spans="1:8" ht="12.75">
      <c r="A183" s="202"/>
      <c r="B183" s="199"/>
      <c r="C183" s="200"/>
      <c r="D183" s="201"/>
      <c r="E183" s="200"/>
      <c r="F183" s="202"/>
      <c r="G183" s="202"/>
      <c r="H183" s="202"/>
    </row>
    <row r="184" spans="1:8" ht="12.75">
      <c r="A184" s="202"/>
      <c r="B184" s="199"/>
      <c r="C184" s="200"/>
      <c r="D184" s="201"/>
      <c r="E184" s="200"/>
      <c r="F184" s="202"/>
      <c r="G184" s="202"/>
      <c r="H184" s="202"/>
    </row>
    <row r="185" spans="1:8" ht="12.75">
      <c r="A185" s="202"/>
      <c r="B185" s="199"/>
      <c r="C185" s="200"/>
      <c r="D185" s="201"/>
      <c r="E185" s="200"/>
      <c r="F185" s="202"/>
      <c r="G185" s="202"/>
      <c r="H185" s="202"/>
    </row>
    <row r="186" spans="1:8" ht="12.75">
      <c r="A186" s="202"/>
      <c r="B186" s="199"/>
      <c r="C186" s="200"/>
      <c r="D186" s="201"/>
      <c r="E186" s="200"/>
      <c r="F186" s="202"/>
      <c r="G186" s="202"/>
      <c r="H186" s="202"/>
    </row>
    <row r="187" spans="1:8" ht="12.75">
      <c r="A187" s="202"/>
      <c r="B187" s="199"/>
      <c r="C187" s="200"/>
      <c r="D187" s="201"/>
      <c r="E187" s="200"/>
      <c r="F187" s="202"/>
      <c r="G187" s="202"/>
      <c r="H187" s="202"/>
    </row>
    <row r="188" spans="1:8" ht="12.75">
      <c r="A188" s="202"/>
      <c r="B188" s="199"/>
      <c r="C188" s="200"/>
      <c r="D188" s="201"/>
      <c r="E188" s="200"/>
      <c r="F188" s="202"/>
      <c r="G188" s="202"/>
      <c r="H188" s="202"/>
    </row>
    <row r="189" spans="1:8" ht="12.75">
      <c r="A189" s="202"/>
      <c r="B189" s="199"/>
      <c r="C189" s="200"/>
      <c r="D189" s="201"/>
      <c r="E189" s="200"/>
      <c r="F189" s="202"/>
      <c r="G189" s="202"/>
      <c r="H189" s="202"/>
    </row>
    <row r="190" spans="1:8" ht="12.75">
      <c r="A190" s="202"/>
      <c r="B190" s="199"/>
      <c r="C190" s="200"/>
      <c r="D190" s="201"/>
      <c r="E190" s="200"/>
      <c r="F190" s="202"/>
      <c r="G190" s="202"/>
      <c r="H190" s="202"/>
    </row>
    <row r="191" spans="1:8" ht="12.75">
      <c r="A191" s="202"/>
      <c r="B191" s="199"/>
      <c r="C191" s="200"/>
      <c r="D191" s="201"/>
      <c r="E191" s="200"/>
      <c r="F191" s="202"/>
      <c r="G191" s="202"/>
      <c r="H191" s="202"/>
    </row>
    <row r="192" spans="1:8" ht="12.75">
      <c r="A192" s="202"/>
      <c r="B192" s="199"/>
      <c r="C192" s="200"/>
      <c r="D192" s="201"/>
      <c r="E192" s="200"/>
      <c r="F192" s="202"/>
      <c r="G192" s="202"/>
      <c r="H192" s="202"/>
    </row>
    <row r="193" spans="1:8" ht="12.75">
      <c r="A193" s="202"/>
      <c r="B193" s="199"/>
      <c r="C193" s="200"/>
      <c r="D193" s="201"/>
      <c r="E193" s="200"/>
      <c r="F193" s="202"/>
      <c r="G193" s="202"/>
      <c r="H193" s="202"/>
    </row>
    <row r="194" spans="1:8" ht="12.75">
      <c r="A194" s="202"/>
      <c r="B194" s="199"/>
      <c r="C194" s="200"/>
      <c r="D194" s="201"/>
      <c r="E194" s="200"/>
      <c r="F194" s="202"/>
      <c r="G194" s="202"/>
      <c r="H194" s="202"/>
    </row>
    <row r="195" spans="1:8" ht="12.75">
      <c r="A195" s="202"/>
      <c r="B195" s="199"/>
      <c r="C195" s="200"/>
      <c r="D195" s="201"/>
      <c r="E195" s="200"/>
      <c r="F195" s="202"/>
      <c r="G195" s="202"/>
      <c r="H195" s="202"/>
    </row>
    <row r="196" spans="1:8" ht="12.75">
      <c r="A196" s="202"/>
      <c r="B196" s="199"/>
      <c r="C196" s="200"/>
      <c r="D196" s="201"/>
      <c r="E196" s="200"/>
      <c r="F196" s="202"/>
      <c r="G196" s="202"/>
      <c r="H196" s="202"/>
    </row>
    <row r="197" spans="1:8" ht="12.75">
      <c r="A197" s="202"/>
      <c r="B197" s="199"/>
      <c r="C197" s="200"/>
      <c r="D197" s="201"/>
      <c r="E197" s="200"/>
      <c r="F197" s="202"/>
      <c r="G197" s="202"/>
      <c r="H197" s="202"/>
    </row>
    <row r="198" spans="1:8" ht="12.75">
      <c r="A198" s="202"/>
      <c r="B198" s="199"/>
      <c r="C198" s="200"/>
      <c r="D198" s="201"/>
      <c r="E198" s="200"/>
      <c r="F198" s="202"/>
      <c r="G198" s="202"/>
      <c r="H198" s="202"/>
    </row>
    <row r="199" spans="1:8" ht="12.75">
      <c r="A199" s="202"/>
      <c r="B199" s="199"/>
      <c r="C199" s="200"/>
      <c r="D199" s="201"/>
      <c r="E199" s="200"/>
      <c r="F199" s="202"/>
      <c r="G199" s="202"/>
      <c r="H199" s="202"/>
    </row>
    <row r="200" spans="1:8" ht="12.75">
      <c r="A200" s="202"/>
      <c r="B200" s="199"/>
      <c r="C200" s="200"/>
      <c r="D200" s="201"/>
      <c r="E200" s="200"/>
      <c r="F200" s="202"/>
      <c r="G200" s="202"/>
      <c r="H200" s="202"/>
    </row>
    <row r="201" spans="1:8" ht="12.75">
      <c r="A201" s="202"/>
      <c r="B201" s="199"/>
      <c r="C201" s="200"/>
      <c r="D201" s="201"/>
      <c r="E201" s="200"/>
      <c r="F201" s="202"/>
      <c r="G201" s="202"/>
      <c r="H201" s="202"/>
    </row>
    <row r="202" spans="1:8" ht="12.75">
      <c r="A202" s="202"/>
      <c r="B202" s="199"/>
      <c r="C202" s="200"/>
      <c r="D202" s="201"/>
      <c r="E202" s="200"/>
      <c r="F202" s="202"/>
      <c r="G202" s="202"/>
      <c r="H202" s="202"/>
    </row>
    <row r="203" spans="1:8" ht="12.75">
      <c r="A203" s="202"/>
      <c r="B203" s="199"/>
      <c r="C203" s="200"/>
      <c r="D203" s="201"/>
      <c r="E203" s="200"/>
      <c r="F203" s="202"/>
      <c r="G203" s="202"/>
      <c r="H203" s="202"/>
    </row>
    <row r="204" spans="1:8" ht="12.75">
      <c r="A204" s="202"/>
      <c r="B204" s="199"/>
      <c r="C204" s="200"/>
      <c r="D204" s="201"/>
      <c r="E204" s="200"/>
      <c r="F204" s="202"/>
      <c r="G204" s="202"/>
      <c r="H204" s="202"/>
    </row>
    <row r="205" spans="1:8" ht="12.75">
      <c r="A205" s="202"/>
      <c r="B205" s="199"/>
      <c r="C205" s="200"/>
      <c r="D205" s="201"/>
      <c r="E205" s="200"/>
      <c r="F205" s="202"/>
      <c r="G205" s="202"/>
      <c r="H205" s="202"/>
    </row>
    <row r="206" spans="1:8" ht="12.75">
      <c r="A206" s="202"/>
      <c r="B206" s="199"/>
      <c r="C206" s="200"/>
      <c r="D206" s="201"/>
      <c r="E206" s="200"/>
      <c r="F206" s="202"/>
      <c r="G206" s="202"/>
      <c r="H206" s="202"/>
    </row>
    <row r="207" spans="1:8" ht="12.75">
      <c r="A207" s="202"/>
      <c r="B207" s="199"/>
      <c r="C207" s="200"/>
      <c r="D207" s="201"/>
      <c r="E207" s="200"/>
      <c r="F207" s="202"/>
      <c r="G207" s="202"/>
      <c r="H207" s="202"/>
    </row>
    <row r="208" spans="1:8" ht="12.75">
      <c r="A208" s="202"/>
      <c r="B208" s="199"/>
      <c r="C208" s="200"/>
      <c r="D208" s="201"/>
      <c r="E208" s="200"/>
      <c r="F208" s="202"/>
      <c r="G208" s="202"/>
      <c r="H208" s="202"/>
    </row>
    <row r="209" spans="1:8" ht="12.75">
      <c r="A209" s="202"/>
      <c r="B209" s="199"/>
      <c r="C209" s="200"/>
      <c r="D209" s="201"/>
      <c r="E209" s="200"/>
      <c r="F209" s="202"/>
      <c r="G209" s="202"/>
      <c r="H209" s="202"/>
    </row>
    <row r="210" spans="2:8" ht="12.75">
      <c r="B210" s="199"/>
      <c r="C210" s="200"/>
      <c r="D210" s="201"/>
      <c r="E210" s="200"/>
      <c r="F210" s="202"/>
      <c r="G210" s="202"/>
      <c r="H210" s="202"/>
    </row>
    <row r="211" spans="2:8" ht="12.75">
      <c r="B211" s="199"/>
      <c r="C211" s="200"/>
      <c r="D211" s="201"/>
      <c r="E211" s="200"/>
      <c r="F211" s="202"/>
      <c r="G211" s="202"/>
      <c r="H211" s="202"/>
    </row>
    <row r="212" spans="2:8" ht="12.75">
      <c r="B212" s="199"/>
      <c r="C212" s="200"/>
      <c r="D212" s="201"/>
      <c r="E212" s="200"/>
      <c r="F212" s="202"/>
      <c r="G212" s="202"/>
      <c r="H212" s="202"/>
    </row>
    <row r="213" spans="2:8" ht="12.75">
      <c r="B213" s="199"/>
      <c r="C213" s="200"/>
      <c r="D213" s="201"/>
      <c r="E213" s="200"/>
      <c r="F213" s="202"/>
      <c r="G213" s="202"/>
      <c r="H213" s="202"/>
    </row>
    <row r="214" spans="2:8" ht="12.75">
      <c r="B214" s="199"/>
      <c r="C214" s="200"/>
      <c r="D214" s="201"/>
      <c r="E214" s="200"/>
      <c r="F214" s="202"/>
      <c r="G214" s="202"/>
      <c r="H214" s="202"/>
    </row>
    <row r="215" spans="2:8" ht="12.75">
      <c r="B215" s="199"/>
      <c r="C215" s="200"/>
      <c r="D215" s="201"/>
      <c r="E215" s="200"/>
      <c r="F215" s="202"/>
      <c r="G215" s="202"/>
      <c r="H215" s="202"/>
    </row>
    <row r="216" spans="2:8" ht="12.75">
      <c r="B216" s="199"/>
      <c r="C216" s="200"/>
      <c r="D216" s="201"/>
      <c r="E216" s="200"/>
      <c r="F216" s="202"/>
      <c r="G216" s="202"/>
      <c r="H216" s="202"/>
    </row>
    <row r="217" spans="2:8" ht="12.75">
      <c r="B217" s="199"/>
      <c r="C217" s="200"/>
      <c r="D217" s="201"/>
      <c r="E217" s="200"/>
      <c r="F217" s="202"/>
      <c r="G217" s="202"/>
      <c r="H217" s="202"/>
    </row>
    <row r="218" spans="2:8" ht="12.75">
      <c r="B218" s="199"/>
      <c r="C218" s="200"/>
      <c r="D218" s="201"/>
      <c r="E218" s="200"/>
      <c r="F218" s="202"/>
      <c r="G218" s="202"/>
      <c r="H218" s="202"/>
    </row>
    <row r="219" spans="2:8" ht="12.75">
      <c r="B219" s="199"/>
      <c r="C219" s="200"/>
      <c r="D219" s="201"/>
      <c r="E219" s="200"/>
      <c r="F219" s="202"/>
      <c r="G219" s="202"/>
      <c r="H219" s="202"/>
    </row>
    <row r="220" spans="2:8" ht="12.75">
      <c r="B220" s="199"/>
      <c r="C220" s="200"/>
      <c r="D220" s="201"/>
      <c r="E220" s="200"/>
      <c r="F220" s="202"/>
      <c r="G220" s="202"/>
      <c r="H220" s="202"/>
    </row>
    <row r="221" spans="2:8" ht="12.75">
      <c r="B221" s="199"/>
      <c r="C221" s="200"/>
      <c r="D221" s="201"/>
      <c r="E221" s="200"/>
      <c r="F221" s="202"/>
      <c r="G221" s="202"/>
      <c r="H221" s="202"/>
    </row>
    <row r="222" spans="2:8" ht="12.75">
      <c r="B222" s="199"/>
      <c r="C222" s="200"/>
      <c r="D222" s="201"/>
      <c r="E222" s="200"/>
      <c r="F222" s="202"/>
      <c r="G222" s="202"/>
      <c r="H222" s="202"/>
    </row>
    <row r="223" spans="2:8" ht="12.75">
      <c r="B223" s="199"/>
      <c r="C223" s="200"/>
      <c r="D223" s="201"/>
      <c r="E223" s="200"/>
      <c r="F223" s="202"/>
      <c r="G223" s="202"/>
      <c r="H223" s="202"/>
    </row>
    <row r="224" spans="2:8" ht="12.75">
      <c r="B224" s="199"/>
      <c r="C224" s="200"/>
      <c r="D224" s="201"/>
      <c r="E224" s="200"/>
      <c r="F224" s="202"/>
      <c r="G224" s="202"/>
      <c r="H224" s="202"/>
    </row>
    <row r="225" spans="2:8" ht="12.75">
      <c r="B225" s="199"/>
      <c r="C225" s="200"/>
      <c r="D225" s="201"/>
      <c r="E225" s="200"/>
      <c r="F225" s="202"/>
      <c r="G225" s="202"/>
      <c r="H225" s="202"/>
    </row>
    <row r="226" spans="2:8" ht="12.75">
      <c r="B226" s="199"/>
      <c r="C226" s="200"/>
      <c r="D226" s="201"/>
      <c r="E226" s="200"/>
      <c r="F226" s="202"/>
      <c r="G226" s="202"/>
      <c r="H226" s="202"/>
    </row>
    <row r="227" spans="2:6" ht="12.75">
      <c r="B227" s="199"/>
      <c r="C227" s="200"/>
      <c r="D227" s="201"/>
      <c r="E227" s="200"/>
      <c r="F227" s="202"/>
    </row>
  </sheetData>
  <sheetProtection/>
  <mergeCells count="8">
    <mergeCell ref="F1:H1"/>
    <mergeCell ref="A2:H3"/>
    <mergeCell ref="B51:D51"/>
    <mergeCell ref="B53:D53"/>
    <mergeCell ref="I49:M49"/>
    <mergeCell ref="G7:H7"/>
    <mergeCell ref="F5:H5"/>
    <mergeCell ref="F6:H6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8.75390625" style="32" customWidth="1"/>
    <col min="2" max="2" width="66.875" style="29" customWidth="1"/>
    <col min="3" max="3" width="8.625" style="104" customWidth="1"/>
    <col min="4" max="4" width="13.00390625" style="116" customWidth="1"/>
    <col min="5" max="5" width="9.875" style="104" customWidth="1"/>
    <col min="6" max="6" width="12.625" style="0" customWidth="1"/>
    <col min="7" max="7" width="8.875" style="0" customWidth="1"/>
    <col min="8" max="8" width="13.625" style="0" customWidth="1"/>
    <col min="10" max="10" width="11.625" style="0" customWidth="1"/>
    <col min="12" max="12" width="12.125" style="0" customWidth="1"/>
  </cols>
  <sheetData>
    <row r="1" spans="1:11" ht="15">
      <c r="A1" s="6"/>
      <c r="B1" s="150"/>
      <c r="C1" s="150"/>
      <c r="D1" s="315"/>
      <c r="E1" s="224"/>
      <c r="F1" s="6"/>
      <c r="G1" s="249" t="s">
        <v>791</v>
      </c>
      <c r="H1" s="6"/>
      <c r="I1" s="32"/>
      <c r="J1" s="95"/>
      <c r="K1" s="32"/>
    </row>
    <row r="2" spans="1:12" ht="14.25">
      <c r="A2" s="698" t="s">
        <v>1174</v>
      </c>
      <c r="B2" s="698"/>
      <c r="C2" s="698"/>
      <c r="D2" s="698"/>
      <c r="E2" s="698"/>
      <c r="F2" s="698"/>
      <c r="G2" s="698"/>
      <c r="H2" s="698"/>
      <c r="I2" s="111"/>
      <c r="J2" s="111"/>
      <c r="K2" s="111"/>
      <c r="L2" s="111"/>
    </row>
    <row r="3" spans="1:12" ht="14.25">
      <c r="A3" s="698" t="s">
        <v>1175</v>
      </c>
      <c r="B3" s="698"/>
      <c r="C3" s="698"/>
      <c r="D3" s="698"/>
      <c r="E3" s="698"/>
      <c r="F3" s="698"/>
      <c r="G3" s="698"/>
      <c r="H3" s="698"/>
      <c r="I3" s="111"/>
      <c r="J3" s="111"/>
      <c r="K3" s="111"/>
      <c r="L3" s="111"/>
    </row>
    <row r="4" spans="1:8" ht="15">
      <c r="A4" s="6"/>
      <c r="B4" s="316"/>
      <c r="C4" s="150"/>
      <c r="D4" s="315"/>
      <c r="E4" s="150"/>
      <c r="F4" s="6"/>
      <c r="G4" s="6"/>
      <c r="H4" s="6"/>
    </row>
    <row r="5" spans="1:11" ht="15">
      <c r="A5" s="154"/>
      <c r="B5" s="25" t="s">
        <v>303</v>
      </c>
      <c r="C5" s="123" t="s">
        <v>304</v>
      </c>
      <c r="D5" s="250" t="s">
        <v>305</v>
      </c>
      <c r="E5" s="123" t="s">
        <v>306</v>
      </c>
      <c r="F5" s="703" t="s">
        <v>307</v>
      </c>
      <c r="G5" s="704"/>
      <c r="H5" s="705"/>
      <c r="I5" s="3"/>
      <c r="J5" s="1"/>
      <c r="K5" s="1"/>
    </row>
    <row r="6" spans="1:11" ht="15">
      <c r="A6" s="9" t="s">
        <v>1198</v>
      </c>
      <c r="B6" s="25" t="s">
        <v>308</v>
      </c>
      <c r="C6" s="9" t="s">
        <v>309</v>
      </c>
      <c r="D6" s="251" t="s">
        <v>310</v>
      </c>
      <c r="E6" s="9" t="s">
        <v>311</v>
      </c>
      <c r="F6" s="706" t="s">
        <v>312</v>
      </c>
      <c r="G6" s="707"/>
      <c r="H6" s="708"/>
      <c r="I6" s="3"/>
      <c r="J6" s="1"/>
      <c r="K6" s="1"/>
    </row>
    <row r="7" spans="1:11" ht="15">
      <c r="A7" s="112"/>
      <c r="B7" s="25"/>
      <c r="C7" s="9"/>
      <c r="D7" s="251" t="s">
        <v>313</v>
      </c>
      <c r="E7" s="9"/>
      <c r="F7" s="146" t="s">
        <v>314</v>
      </c>
      <c r="G7" s="701"/>
      <c r="H7" s="702"/>
      <c r="I7" s="3"/>
      <c r="J7" s="4"/>
      <c r="K7" s="1"/>
    </row>
    <row r="8" spans="1:11" ht="15">
      <c r="A8" s="112"/>
      <c r="B8" s="25"/>
      <c r="C8" s="9"/>
      <c r="D8" s="251" t="s">
        <v>315</v>
      </c>
      <c r="E8" s="11"/>
      <c r="F8" s="146"/>
      <c r="G8" s="147"/>
      <c r="H8" s="263"/>
      <c r="I8" s="3"/>
      <c r="J8" s="4"/>
      <c r="K8" s="1"/>
    </row>
    <row r="9" spans="1:11" ht="15">
      <c r="A9" s="317">
        <v>1</v>
      </c>
      <c r="B9" s="318">
        <v>2</v>
      </c>
      <c r="C9" s="148">
        <v>3</v>
      </c>
      <c r="D9" s="149">
        <v>4</v>
      </c>
      <c r="E9" s="148">
        <v>5</v>
      </c>
      <c r="F9" s="149">
        <v>6</v>
      </c>
      <c r="G9" s="149">
        <v>7</v>
      </c>
      <c r="H9" s="148">
        <v>8</v>
      </c>
      <c r="I9" s="1"/>
      <c r="J9" s="5"/>
      <c r="K9" s="1"/>
    </row>
    <row r="10" spans="1:12" ht="15">
      <c r="A10" s="112"/>
      <c r="B10" s="319" t="s">
        <v>406</v>
      </c>
      <c r="C10" s="267" t="s">
        <v>342</v>
      </c>
      <c r="D10" s="101"/>
      <c r="E10" s="9"/>
      <c r="F10" s="268">
        <f>F11+F55</f>
        <v>18459380</v>
      </c>
      <c r="G10" s="146"/>
      <c r="H10" s="268"/>
      <c r="I10" s="1"/>
      <c r="J10" s="193"/>
      <c r="K10" s="1"/>
      <c r="L10" s="193"/>
    </row>
    <row r="11" spans="1:12" ht="14.25" customHeight="1">
      <c r="A11" s="112"/>
      <c r="B11" s="15" t="s">
        <v>658</v>
      </c>
      <c r="C11" s="9" t="s">
        <v>342</v>
      </c>
      <c r="D11" s="269"/>
      <c r="E11" s="150"/>
      <c r="F11" s="270">
        <f>F12+F15+F51+F54</f>
        <v>18279380</v>
      </c>
      <c r="G11" s="270"/>
      <c r="H11" s="270"/>
      <c r="J11" s="194"/>
      <c r="K11" s="93"/>
      <c r="L11" s="93"/>
    </row>
    <row r="12" spans="1:12" ht="14.25" customHeight="1">
      <c r="A12" s="112"/>
      <c r="B12" s="271" t="s">
        <v>657</v>
      </c>
      <c r="C12" s="267" t="s">
        <v>342</v>
      </c>
      <c r="D12" s="269"/>
      <c r="E12" s="150"/>
      <c r="F12" s="272">
        <f>F13+F14</f>
        <v>155000</v>
      </c>
      <c r="G12" s="270"/>
      <c r="H12" s="272"/>
      <c r="J12" s="195"/>
      <c r="K12" s="93"/>
      <c r="L12" s="93"/>
    </row>
    <row r="13" spans="1:12" s="202" customFormat="1" ht="15.75" customHeight="1">
      <c r="A13" s="112"/>
      <c r="B13" s="643" t="s">
        <v>671</v>
      </c>
      <c r="C13" s="9" t="s">
        <v>342</v>
      </c>
      <c r="D13" s="269">
        <v>35000</v>
      </c>
      <c r="E13" s="692">
        <v>3</v>
      </c>
      <c r="F13" s="270">
        <f>D13*E13</f>
        <v>105000</v>
      </c>
      <c r="G13" s="270"/>
      <c r="H13" s="270"/>
      <c r="J13" s="693"/>
      <c r="K13" s="693"/>
      <c r="L13" s="693"/>
    </row>
    <row r="14" spans="1:12" s="202" customFormat="1" ht="15">
      <c r="A14" s="112"/>
      <c r="B14" s="273" t="s">
        <v>659</v>
      </c>
      <c r="C14" s="14" t="s">
        <v>342</v>
      </c>
      <c r="D14" s="151">
        <v>5000</v>
      </c>
      <c r="E14" s="163">
        <v>10</v>
      </c>
      <c r="F14" s="270">
        <f>D14*E14</f>
        <v>50000</v>
      </c>
      <c r="G14" s="270"/>
      <c r="H14" s="270"/>
      <c r="J14" s="694"/>
      <c r="K14" s="693"/>
      <c r="L14" s="693"/>
    </row>
    <row r="15" spans="1:12" ht="18.75" customHeight="1">
      <c r="A15" s="112"/>
      <c r="B15" s="274" t="s">
        <v>660</v>
      </c>
      <c r="C15" s="275" t="s">
        <v>342</v>
      </c>
      <c r="D15" s="276"/>
      <c r="E15" s="275"/>
      <c r="F15" s="272">
        <f>SUM(F17,F18,F23,F26,F31,F36,F37,F46,)</f>
        <v>9156763</v>
      </c>
      <c r="G15" s="270"/>
      <c r="H15" s="272"/>
      <c r="J15" s="195"/>
      <c r="K15" s="93"/>
      <c r="L15" s="197"/>
    </row>
    <row r="16" spans="1:12" ht="15">
      <c r="A16" s="9"/>
      <c r="B16" s="672" t="s">
        <v>433</v>
      </c>
      <c r="C16" s="279"/>
      <c r="D16" s="280"/>
      <c r="E16" s="279"/>
      <c r="F16" s="281"/>
      <c r="G16" s="281"/>
      <c r="H16" s="281"/>
      <c r="J16" s="197"/>
      <c r="K16" s="93"/>
      <c r="L16" s="93"/>
    </row>
    <row r="17" spans="1:12" ht="43.5" customHeight="1">
      <c r="A17" s="687"/>
      <c r="B17" s="695" t="s">
        <v>1899</v>
      </c>
      <c r="C17" s="14" t="s">
        <v>350</v>
      </c>
      <c r="D17" s="151">
        <v>15000</v>
      </c>
      <c r="E17" s="14">
        <v>44</v>
      </c>
      <c r="F17" s="270">
        <f>D17*E17</f>
        <v>660000</v>
      </c>
      <c r="G17" s="688"/>
      <c r="H17" s="270"/>
      <c r="J17" s="93"/>
      <c r="K17" s="93"/>
      <c r="L17" s="93"/>
    </row>
    <row r="18" spans="1:12" ht="15" customHeight="1">
      <c r="A18" s="549"/>
      <c r="B18" s="672" t="s">
        <v>552</v>
      </c>
      <c r="C18" s="279" t="s">
        <v>342</v>
      </c>
      <c r="D18" s="280"/>
      <c r="E18" s="279"/>
      <c r="F18" s="281">
        <f>F19+F20+F21</f>
        <v>161886</v>
      </c>
      <c r="G18" s="281"/>
      <c r="H18" s="281"/>
      <c r="J18" s="197"/>
      <c r="K18" s="93"/>
      <c r="L18" s="93"/>
    </row>
    <row r="19" spans="1:12" ht="48.75" customHeight="1">
      <c r="A19" s="687"/>
      <c r="B19" s="17" t="s">
        <v>1889</v>
      </c>
      <c r="C19" s="14" t="s">
        <v>350</v>
      </c>
      <c r="D19" s="151">
        <f>'Ед.расц.'!K34</f>
        <v>47218.68</v>
      </c>
      <c r="E19" s="14">
        <v>2</v>
      </c>
      <c r="F19" s="270">
        <f>D19*E19</f>
        <v>94437</v>
      </c>
      <c r="G19" s="282"/>
      <c r="H19" s="270"/>
      <c r="J19" s="197"/>
      <c r="K19" s="93"/>
      <c r="L19" s="93"/>
    </row>
    <row r="20" spans="1:12" ht="18" customHeight="1">
      <c r="A20" s="687"/>
      <c r="B20" s="17" t="s">
        <v>567</v>
      </c>
      <c r="C20" s="14" t="s">
        <v>350</v>
      </c>
      <c r="D20" s="151">
        <f>'Ед.расц.'!K35</f>
        <v>16572.82</v>
      </c>
      <c r="E20" s="14">
        <v>0.4</v>
      </c>
      <c r="F20" s="270">
        <f>D20*E20</f>
        <v>6629</v>
      </c>
      <c r="G20" s="282"/>
      <c r="H20" s="270"/>
      <c r="J20" s="197"/>
      <c r="K20" s="93"/>
      <c r="L20" s="93"/>
    </row>
    <row r="21" spans="1:12" ht="15">
      <c r="A21" s="687"/>
      <c r="B21" s="17" t="s">
        <v>572</v>
      </c>
      <c r="C21" s="14" t="s">
        <v>342</v>
      </c>
      <c r="D21" s="151"/>
      <c r="E21" s="14"/>
      <c r="F21" s="281">
        <f>F22</f>
        <v>60820</v>
      </c>
      <c r="G21" s="282"/>
      <c r="H21" s="270"/>
      <c r="J21" s="197"/>
      <c r="K21" s="93"/>
      <c r="L21" s="93"/>
    </row>
    <row r="22" spans="1:12" ht="27" customHeight="1">
      <c r="A22" s="687"/>
      <c r="B22" s="17" t="s">
        <v>1903</v>
      </c>
      <c r="C22" s="14" t="s">
        <v>397</v>
      </c>
      <c r="D22" s="151">
        <f>'Ед.расц.'!K36</f>
        <v>6727.9</v>
      </c>
      <c r="E22" s="14">
        <v>9.04</v>
      </c>
      <c r="F22" s="270">
        <f>D22*E22</f>
        <v>60820</v>
      </c>
      <c r="G22" s="283"/>
      <c r="H22" s="270"/>
      <c r="J22" s="93"/>
      <c r="K22" s="93"/>
      <c r="L22" s="93"/>
    </row>
    <row r="23" spans="1:12" ht="18" customHeight="1">
      <c r="A23" s="687"/>
      <c r="B23" s="672" t="s">
        <v>439</v>
      </c>
      <c r="C23" s="279" t="s">
        <v>342</v>
      </c>
      <c r="D23" s="280"/>
      <c r="E23" s="279"/>
      <c r="F23" s="281">
        <f>F24+F25</f>
        <v>1172983</v>
      </c>
      <c r="G23" s="284"/>
      <c r="H23" s="287"/>
      <c r="J23" s="93"/>
      <c r="K23" s="93"/>
      <c r="L23" s="93"/>
    </row>
    <row r="24" spans="1:12" ht="18" customHeight="1">
      <c r="A24" s="549"/>
      <c r="B24" s="17" t="s">
        <v>1904</v>
      </c>
      <c r="C24" s="14" t="s">
        <v>397</v>
      </c>
      <c r="D24" s="151">
        <v>12500</v>
      </c>
      <c r="E24" s="14">
        <v>41.62</v>
      </c>
      <c r="F24" s="270">
        <f>D24*E24</f>
        <v>520250</v>
      </c>
      <c r="G24" s="284"/>
      <c r="H24" s="270"/>
      <c r="J24" s="93"/>
      <c r="K24" s="93"/>
      <c r="L24" s="93"/>
    </row>
    <row r="25" spans="1:12" ht="18.75" customHeight="1">
      <c r="A25" s="549"/>
      <c r="B25" s="17" t="s">
        <v>444</v>
      </c>
      <c r="C25" s="14" t="s">
        <v>1159</v>
      </c>
      <c r="D25" s="151">
        <f>'Ед.расц.'!K40</f>
        <v>3005.08</v>
      </c>
      <c r="E25" s="163">
        <v>217.21</v>
      </c>
      <c r="F25" s="270">
        <f>D25*E25</f>
        <v>652733</v>
      </c>
      <c r="G25" s="284"/>
      <c r="H25" s="270"/>
      <c r="J25" s="93"/>
      <c r="K25" s="93"/>
      <c r="L25" s="93"/>
    </row>
    <row r="26" spans="1:12" ht="17.25" customHeight="1">
      <c r="A26" s="549"/>
      <c r="B26" s="672" t="s">
        <v>1408</v>
      </c>
      <c r="C26" s="279" t="s">
        <v>342</v>
      </c>
      <c r="D26" s="280"/>
      <c r="E26" s="279"/>
      <c r="F26" s="286">
        <f>F27+F28</f>
        <v>1282022</v>
      </c>
      <c r="G26" s="331"/>
      <c r="H26" s="286"/>
      <c r="J26" s="93"/>
      <c r="K26" s="93"/>
      <c r="L26" s="93"/>
    </row>
    <row r="27" spans="1:12" ht="15">
      <c r="A27" s="9"/>
      <c r="B27" s="17" t="s">
        <v>1409</v>
      </c>
      <c r="C27" s="14" t="s">
        <v>1159</v>
      </c>
      <c r="D27" s="151">
        <f>'Ед.расц.'!K42</f>
        <v>22071.28</v>
      </c>
      <c r="E27" s="14">
        <v>24.82</v>
      </c>
      <c r="F27" s="270">
        <f>D27*E27</f>
        <v>547809</v>
      </c>
      <c r="G27" s="101"/>
      <c r="H27" s="270"/>
      <c r="J27" s="93"/>
      <c r="K27" s="93"/>
      <c r="L27" s="93"/>
    </row>
    <row r="28" spans="1:12" ht="15">
      <c r="A28" s="549"/>
      <c r="B28" s="17" t="s">
        <v>1451</v>
      </c>
      <c r="C28" s="14" t="s">
        <v>38</v>
      </c>
      <c r="D28" s="151"/>
      <c r="E28" s="14"/>
      <c r="F28" s="270">
        <f>F29+F30</f>
        <v>734213</v>
      </c>
      <c r="G28" s="14"/>
      <c r="H28" s="270"/>
      <c r="J28" s="93"/>
      <c r="K28" s="93"/>
      <c r="L28" s="93"/>
    </row>
    <row r="29" spans="1:12" ht="18">
      <c r="A29" s="9"/>
      <c r="B29" s="17" t="s">
        <v>1452</v>
      </c>
      <c r="C29" s="14" t="s">
        <v>1872</v>
      </c>
      <c r="D29" s="151">
        <f>'Ед.расц.'!K46</f>
        <v>14471.26</v>
      </c>
      <c r="E29" s="14">
        <v>2.5</v>
      </c>
      <c r="F29" s="270">
        <f>D29*E29</f>
        <v>36178</v>
      </c>
      <c r="G29" s="14"/>
      <c r="H29" s="270"/>
      <c r="J29" s="93"/>
      <c r="K29" s="93"/>
      <c r="L29" s="93"/>
    </row>
    <row r="30" spans="1:12" ht="16.5" customHeight="1">
      <c r="A30" s="9"/>
      <c r="B30" s="17" t="s">
        <v>1453</v>
      </c>
      <c r="C30" s="14" t="s">
        <v>1416</v>
      </c>
      <c r="D30" s="151">
        <f>'Ед.расц.'!K47</f>
        <v>2792139.14</v>
      </c>
      <c r="E30" s="14">
        <v>0.25</v>
      </c>
      <c r="F30" s="270">
        <f>D30*E30</f>
        <v>698035</v>
      </c>
      <c r="G30" s="14"/>
      <c r="H30" s="270"/>
      <c r="J30" s="93"/>
      <c r="K30" s="93"/>
      <c r="L30" s="93"/>
    </row>
    <row r="31" spans="1:12" ht="18" customHeight="1">
      <c r="A31" s="9"/>
      <c r="B31" s="672" t="s">
        <v>1410</v>
      </c>
      <c r="C31" s="279" t="s">
        <v>342</v>
      </c>
      <c r="D31" s="280"/>
      <c r="E31" s="279"/>
      <c r="F31" s="287">
        <f>F33+F34+F35</f>
        <v>2670241</v>
      </c>
      <c r="G31" s="287"/>
      <c r="H31" s="287"/>
      <c r="J31" s="93"/>
      <c r="K31" s="93"/>
      <c r="L31" s="93"/>
    </row>
    <row r="32" spans="1:12" ht="18" customHeight="1">
      <c r="A32" s="9"/>
      <c r="B32" s="17" t="s">
        <v>1893</v>
      </c>
      <c r="C32" s="14" t="s">
        <v>1865</v>
      </c>
      <c r="D32" s="151">
        <f>'Ед.расц.'!K49</f>
        <v>1149.24</v>
      </c>
      <c r="E32" s="14">
        <v>716</v>
      </c>
      <c r="F32" s="270">
        <f>D32*E32</f>
        <v>822856</v>
      </c>
      <c r="G32" s="281"/>
      <c r="H32" s="281"/>
      <c r="J32" s="93"/>
      <c r="K32" s="93"/>
      <c r="L32" s="93"/>
    </row>
    <row r="33" spans="1:12" ht="28.5" customHeight="1">
      <c r="A33" s="9"/>
      <c r="B33" s="17" t="s">
        <v>1894</v>
      </c>
      <c r="C33" s="14" t="s">
        <v>1880</v>
      </c>
      <c r="D33" s="151">
        <f>'Ед.расц.'!K63</f>
        <v>4544.98</v>
      </c>
      <c r="E33" s="101">
        <v>450</v>
      </c>
      <c r="F33" s="270">
        <f>D33*E33</f>
        <v>2045241</v>
      </c>
      <c r="G33" s="270"/>
      <c r="H33" s="270"/>
      <c r="J33" s="93"/>
      <c r="K33" s="93"/>
      <c r="L33" s="93"/>
    </row>
    <row r="34" spans="1:12" ht="15">
      <c r="A34" s="9"/>
      <c r="B34" s="17" t="s">
        <v>1411</v>
      </c>
      <c r="C34" s="14"/>
      <c r="D34" s="151">
        <v>220</v>
      </c>
      <c r="E34" s="14">
        <v>1000</v>
      </c>
      <c r="F34" s="270">
        <f>D34*E34</f>
        <v>220000</v>
      </c>
      <c r="G34" s="270"/>
      <c r="H34" s="270"/>
      <c r="J34" s="93"/>
      <c r="K34" s="93"/>
      <c r="L34" s="93"/>
    </row>
    <row r="35" spans="1:12" ht="18">
      <c r="A35" s="9"/>
      <c r="B35" s="17" t="s">
        <v>1412</v>
      </c>
      <c r="C35" s="14" t="s">
        <v>1880</v>
      </c>
      <c r="D35" s="151">
        <v>1500</v>
      </c>
      <c r="E35" s="14">
        <v>270</v>
      </c>
      <c r="F35" s="270">
        <f>D35*E35</f>
        <v>405000</v>
      </c>
      <c r="G35" s="270"/>
      <c r="H35" s="270"/>
      <c r="J35" s="93"/>
      <c r="K35" s="93"/>
      <c r="L35" s="93"/>
    </row>
    <row r="36" spans="1:12" ht="15">
      <c r="A36" s="9"/>
      <c r="B36" s="672" t="s">
        <v>1413</v>
      </c>
      <c r="C36" s="14" t="s">
        <v>360</v>
      </c>
      <c r="D36" s="280">
        <v>5000</v>
      </c>
      <c r="E36" s="279">
        <v>200</v>
      </c>
      <c r="F36" s="270">
        <f>D36*E36</f>
        <v>1000000</v>
      </c>
      <c r="G36" s="281"/>
      <c r="H36" s="281"/>
      <c r="J36" s="93"/>
      <c r="K36" s="93"/>
      <c r="L36" s="93"/>
    </row>
    <row r="37" spans="1:12" ht="15">
      <c r="A37" s="9"/>
      <c r="B37" s="689" t="s">
        <v>1414</v>
      </c>
      <c r="C37" s="279" t="s">
        <v>342</v>
      </c>
      <c r="D37" s="280"/>
      <c r="E37" s="279"/>
      <c r="F37" s="281">
        <f>SUM(F38:F45)</f>
        <v>1834969</v>
      </c>
      <c r="G37" s="281"/>
      <c r="H37" s="281"/>
      <c r="J37" s="93"/>
      <c r="K37" s="93"/>
      <c r="L37" s="93"/>
    </row>
    <row r="38" spans="1:12" ht="15">
      <c r="A38" s="9"/>
      <c r="B38" s="643" t="s">
        <v>579</v>
      </c>
      <c r="C38" s="14" t="s">
        <v>397</v>
      </c>
      <c r="D38" s="151">
        <f>'Ед.расц.'!K119</f>
        <v>12338.98</v>
      </c>
      <c r="E38" s="14">
        <v>21.43</v>
      </c>
      <c r="F38" s="270">
        <f aca="true" t="shared" si="0" ref="F38:F43">D38*E38</f>
        <v>264424</v>
      </c>
      <c r="G38" s="270"/>
      <c r="H38" s="270"/>
      <c r="J38" s="197"/>
      <c r="K38" s="93"/>
      <c r="L38" s="93"/>
    </row>
    <row r="39" spans="1:12" ht="15">
      <c r="A39" s="9"/>
      <c r="B39" s="643" t="s">
        <v>582</v>
      </c>
      <c r="C39" s="14" t="s">
        <v>397</v>
      </c>
      <c r="D39" s="151">
        <f>'Ед.расц.'!K120</f>
        <v>23588.18</v>
      </c>
      <c r="E39" s="14">
        <v>21.43</v>
      </c>
      <c r="F39" s="270">
        <f t="shared" si="0"/>
        <v>505495</v>
      </c>
      <c r="G39" s="270"/>
      <c r="H39" s="270"/>
      <c r="J39" s="93"/>
      <c r="K39" s="93"/>
      <c r="L39" s="93"/>
    </row>
    <row r="40" spans="1:12" ht="18">
      <c r="A40" s="9"/>
      <c r="B40" s="643" t="s">
        <v>1895</v>
      </c>
      <c r="C40" s="14" t="s">
        <v>1876</v>
      </c>
      <c r="D40" s="151">
        <f>'Ед.расц.'!K121</f>
        <v>584607.96</v>
      </c>
      <c r="E40" s="14">
        <v>0.05</v>
      </c>
      <c r="F40" s="270">
        <f t="shared" si="0"/>
        <v>29230</v>
      </c>
      <c r="G40" s="270"/>
      <c r="H40" s="270"/>
      <c r="J40" s="93"/>
      <c r="K40" s="93"/>
      <c r="L40" s="93"/>
    </row>
    <row r="41" spans="1:12" ht="15">
      <c r="A41" s="9"/>
      <c r="B41" s="643" t="s">
        <v>1896</v>
      </c>
      <c r="C41" s="14" t="s">
        <v>395</v>
      </c>
      <c r="D41" s="151">
        <f>'Ед.расц.'!K122</f>
        <v>30127.59</v>
      </c>
      <c r="E41" s="14">
        <v>1</v>
      </c>
      <c r="F41" s="270">
        <f t="shared" si="0"/>
        <v>30128</v>
      </c>
      <c r="G41" s="270"/>
      <c r="H41" s="270"/>
      <c r="J41" s="93"/>
      <c r="K41" s="93"/>
      <c r="L41" s="93"/>
    </row>
    <row r="42" spans="1:12" ht="15">
      <c r="A42" s="9"/>
      <c r="B42" s="643" t="s">
        <v>586</v>
      </c>
      <c r="C42" s="14" t="s">
        <v>397</v>
      </c>
      <c r="D42" s="151">
        <f>'Ед.расц.'!K123</f>
        <v>14862.94</v>
      </c>
      <c r="E42" s="14">
        <v>24.78</v>
      </c>
      <c r="F42" s="270">
        <f t="shared" si="0"/>
        <v>368304</v>
      </c>
      <c r="G42" s="270"/>
      <c r="H42" s="270"/>
      <c r="J42" s="93"/>
      <c r="K42" s="93"/>
      <c r="L42" s="93"/>
    </row>
    <row r="43" spans="1:12" ht="18">
      <c r="A43" s="9"/>
      <c r="B43" s="643" t="s">
        <v>1897</v>
      </c>
      <c r="C43" s="14" t="s">
        <v>1876</v>
      </c>
      <c r="D43" s="151">
        <f>'Ед.расц.'!K124</f>
        <v>446877.02</v>
      </c>
      <c r="E43" s="14">
        <v>0.108</v>
      </c>
      <c r="F43" s="270">
        <f t="shared" si="0"/>
        <v>48263</v>
      </c>
      <c r="G43" s="270"/>
      <c r="H43" s="270"/>
      <c r="J43" s="93"/>
      <c r="K43" s="93"/>
      <c r="L43" s="93"/>
    </row>
    <row r="44" spans="1:12" ht="30">
      <c r="A44" s="549"/>
      <c r="B44" s="643" t="s">
        <v>1901</v>
      </c>
      <c r="C44" s="696" t="s">
        <v>395</v>
      </c>
      <c r="D44" s="151">
        <v>25000</v>
      </c>
      <c r="E44" s="163">
        <v>15</v>
      </c>
      <c r="F44" s="270">
        <f>D44*E44</f>
        <v>375000</v>
      </c>
      <c r="G44" s="270"/>
      <c r="H44" s="270"/>
      <c r="J44" s="93"/>
      <c r="K44" s="93"/>
      <c r="L44" s="93"/>
    </row>
    <row r="45" spans="1:12" ht="15">
      <c r="A45" s="9"/>
      <c r="B45" s="643" t="s">
        <v>649</v>
      </c>
      <c r="C45" s="14" t="s">
        <v>395</v>
      </c>
      <c r="D45" s="553">
        <v>2500</v>
      </c>
      <c r="E45" s="8">
        <v>85.65</v>
      </c>
      <c r="F45" s="270">
        <f>D45*E45</f>
        <v>214125</v>
      </c>
      <c r="G45" s="281"/>
      <c r="H45" s="281"/>
      <c r="J45" s="93"/>
      <c r="K45" s="93"/>
      <c r="L45" s="93"/>
    </row>
    <row r="46" spans="1:12" ht="18.75" customHeight="1">
      <c r="A46" s="9"/>
      <c r="B46" s="689" t="s">
        <v>1415</v>
      </c>
      <c r="C46" s="279" t="s">
        <v>38</v>
      </c>
      <c r="D46" s="291"/>
      <c r="E46" s="252"/>
      <c r="F46" s="281">
        <f>SUM(F47:F50)</f>
        <v>374662</v>
      </c>
      <c r="G46" s="270"/>
      <c r="H46" s="281"/>
      <c r="J46" s="93"/>
      <c r="K46" s="166"/>
      <c r="L46" s="93"/>
    </row>
    <row r="47" spans="1:12" ht="12.75" customHeight="1">
      <c r="A47" s="687"/>
      <c r="B47" s="643" t="s">
        <v>596</v>
      </c>
      <c r="C47" s="14" t="s">
        <v>432</v>
      </c>
      <c r="D47" s="553">
        <f>'СФР '!H984</f>
        <v>750.45</v>
      </c>
      <c r="E47" s="8">
        <v>26</v>
      </c>
      <c r="F47" s="270">
        <f>D47*E47</f>
        <v>19512</v>
      </c>
      <c r="G47" s="270"/>
      <c r="H47" s="270"/>
      <c r="J47" s="93"/>
      <c r="K47" s="166"/>
      <c r="L47" s="93"/>
    </row>
    <row r="48" spans="1:12" ht="15.75" customHeight="1">
      <c r="A48" s="9"/>
      <c r="B48" s="643" t="s">
        <v>481</v>
      </c>
      <c r="C48" s="14" t="s">
        <v>390</v>
      </c>
      <c r="D48" s="553">
        <f>'Ед.расц.'!K138</f>
        <v>1617.01</v>
      </c>
      <c r="E48" s="8">
        <v>26</v>
      </c>
      <c r="F48" s="270">
        <f>D48*E48</f>
        <v>42042</v>
      </c>
      <c r="G48" s="270"/>
      <c r="H48" s="270"/>
      <c r="J48" s="93"/>
      <c r="K48" s="166"/>
      <c r="L48" s="93"/>
    </row>
    <row r="49" spans="1:12" ht="12.75" customHeight="1">
      <c r="A49" s="9"/>
      <c r="B49" s="643" t="s">
        <v>477</v>
      </c>
      <c r="C49" s="14" t="s">
        <v>390</v>
      </c>
      <c r="D49" s="553">
        <f>'СФР '!H1045</f>
        <v>1867.55</v>
      </c>
      <c r="E49" s="8">
        <v>139</v>
      </c>
      <c r="F49" s="270">
        <f>D49*E49</f>
        <v>259589</v>
      </c>
      <c r="G49" s="270"/>
      <c r="H49" s="270"/>
      <c r="J49" s="93"/>
      <c r="K49" s="166"/>
      <c r="L49" s="93"/>
    </row>
    <row r="50" spans="1:12" ht="29.25" customHeight="1">
      <c r="A50" s="549"/>
      <c r="B50" s="643" t="s">
        <v>599</v>
      </c>
      <c r="C50" s="14" t="s">
        <v>390</v>
      </c>
      <c r="D50" s="553">
        <f>'Ед.расц.'!K139</f>
        <v>473.62</v>
      </c>
      <c r="E50" s="8">
        <v>113</v>
      </c>
      <c r="F50" s="270">
        <f>D50*E50</f>
        <v>53519</v>
      </c>
      <c r="G50" s="270"/>
      <c r="H50" s="270"/>
      <c r="J50" s="93"/>
      <c r="K50" s="166"/>
      <c r="L50" s="93"/>
    </row>
    <row r="51" spans="1:12" ht="17.25" customHeight="1">
      <c r="A51" s="9"/>
      <c r="B51" s="666" t="s">
        <v>661</v>
      </c>
      <c r="C51" s="275" t="s">
        <v>342</v>
      </c>
      <c r="D51" s="276"/>
      <c r="E51" s="275"/>
      <c r="F51" s="272">
        <f>F52+F53</f>
        <v>123617</v>
      </c>
      <c r="G51" s="270"/>
      <c r="H51" s="272"/>
      <c r="J51" s="166"/>
      <c r="K51" s="93"/>
      <c r="L51" s="93"/>
    </row>
    <row r="52" spans="1:12" ht="18.75" customHeight="1">
      <c r="A52" s="9"/>
      <c r="B52" s="17" t="s">
        <v>86</v>
      </c>
      <c r="C52" s="14" t="s">
        <v>356</v>
      </c>
      <c r="D52" s="151"/>
      <c r="E52" s="14"/>
      <c r="F52" s="270">
        <f>F15*0.015*0.5</f>
        <v>68676</v>
      </c>
      <c r="G52" s="270"/>
      <c r="H52" s="270"/>
      <c r="J52" s="166"/>
      <c r="K52" s="93"/>
      <c r="L52" s="93"/>
    </row>
    <row r="53" spans="1:12" ht="16.5" customHeight="1">
      <c r="A53" s="9"/>
      <c r="B53" s="164" t="s">
        <v>1881</v>
      </c>
      <c r="C53" s="14" t="s">
        <v>356</v>
      </c>
      <c r="D53" s="151"/>
      <c r="E53" s="14"/>
      <c r="F53" s="270">
        <f>F15*0.012*0.5</f>
        <v>54941</v>
      </c>
      <c r="G53" s="272"/>
      <c r="H53" s="270"/>
      <c r="J53" s="166"/>
      <c r="K53" s="93"/>
      <c r="L53" s="93"/>
    </row>
    <row r="54" spans="1:12" ht="15">
      <c r="A54" s="112"/>
      <c r="B54" s="321" t="s">
        <v>36</v>
      </c>
      <c r="C54" s="275" t="s">
        <v>342</v>
      </c>
      <c r="D54" s="276">
        <v>88440</v>
      </c>
      <c r="E54" s="275">
        <v>100</v>
      </c>
      <c r="F54" s="293">
        <f>D54*E54</f>
        <v>8844000</v>
      </c>
      <c r="G54" s="270"/>
      <c r="H54" s="272"/>
      <c r="J54" s="93"/>
      <c r="K54" s="93"/>
      <c r="L54" s="93"/>
    </row>
    <row r="55" spans="1:12" ht="15">
      <c r="A55" s="112"/>
      <c r="B55" s="274" t="s">
        <v>400</v>
      </c>
      <c r="C55" s="14"/>
      <c r="D55" s="151"/>
      <c r="E55" s="163"/>
      <c r="F55" s="293">
        <f>F56</f>
        <v>180000</v>
      </c>
      <c r="G55" s="270"/>
      <c r="H55" s="293"/>
      <c r="I55" s="139"/>
      <c r="J55" s="93"/>
      <c r="K55" s="93"/>
      <c r="L55" s="93"/>
    </row>
    <row r="56" spans="1:12" ht="15">
      <c r="A56" s="112"/>
      <c r="B56" s="15" t="s">
        <v>401</v>
      </c>
      <c r="C56" s="14" t="s">
        <v>342</v>
      </c>
      <c r="D56" s="151">
        <v>18000</v>
      </c>
      <c r="E56" s="14">
        <v>10</v>
      </c>
      <c r="F56" s="301">
        <f>D56*E56</f>
        <v>180000</v>
      </c>
      <c r="G56" s="270"/>
      <c r="H56" s="270"/>
      <c r="I56" s="139"/>
      <c r="J56" s="93"/>
      <c r="K56" s="93"/>
      <c r="L56" s="93"/>
    </row>
    <row r="57" spans="1:12" ht="16.5" customHeight="1">
      <c r="A57" s="690"/>
      <c r="B57" s="321" t="s">
        <v>1762</v>
      </c>
      <c r="C57" s="275" t="s">
        <v>342</v>
      </c>
      <c r="D57" s="276"/>
      <c r="E57" s="275"/>
      <c r="F57" s="272">
        <f>(F15-F27+F56)*0.163</f>
        <v>1432600</v>
      </c>
      <c r="G57" s="270"/>
      <c r="H57" s="272"/>
      <c r="J57" s="93"/>
      <c r="K57" s="93"/>
      <c r="L57" s="93"/>
    </row>
    <row r="58" spans="1:12" ht="15">
      <c r="A58" s="113"/>
      <c r="B58" s="322" t="s">
        <v>1196</v>
      </c>
      <c r="C58" s="31" t="s">
        <v>342</v>
      </c>
      <c r="D58" s="295"/>
      <c r="E58" s="152"/>
      <c r="F58" s="298">
        <f>F10*0.2</f>
        <v>3691876</v>
      </c>
      <c r="G58" s="297"/>
      <c r="H58" s="298"/>
      <c r="I58" s="218"/>
      <c r="J58" s="93"/>
      <c r="K58" s="93"/>
      <c r="L58" s="93"/>
    </row>
    <row r="59" spans="1:12" ht="15">
      <c r="A59" s="112"/>
      <c r="B59" s="323" t="s">
        <v>1197</v>
      </c>
      <c r="C59" s="165" t="s">
        <v>342</v>
      </c>
      <c r="D59" s="151"/>
      <c r="E59" s="14"/>
      <c r="F59" s="272">
        <f>F58+F10</f>
        <v>22151256</v>
      </c>
      <c r="G59" s="270"/>
      <c r="H59" s="272"/>
      <c r="J59" s="93"/>
      <c r="K59" s="93"/>
      <c r="L59" s="93"/>
    </row>
    <row r="60" spans="1:12" ht="15">
      <c r="A60" s="112"/>
      <c r="B60" s="323" t="s">
        <v>1492</v>
      </c>
      <c r="C60" s="9" t="s">
        <v>699</v>
      </c>
      <c r="D60" s="151"/>
      <c r="E60" s="14"/>
      <c r="F60" s="272">
        <f>F59*0.1</f>
        <v>2215126</v>
      </c>
      <c r="G60" s="270"/>
      <c r="H60" s="272"/>
      <c r="J60" s="93"/>
      <c r="K60" s="93"/>
      <c r="L60" s="93"/>
    </row>
    <row r="61" spans="1:12" ht="15">
      <c r="A61" s="112"/>
      <c r="B61" s="321" t="s">
        <v>402</v>
      </c>
      <c r="C61" s="275" t="s">
        <v>342</v>
      </c>
      <c r="D61" s="151"/>
      <c r="E61" s="14"/>
      <c r="F61" s="272">
        <f>SUM(F62:F62)</f>
        <v>9142825</v>
      </c>
      <c r="G61" s="270"/>
      <c r="H61" s="272"/>
      <c r="J61" s="195"/>
      <c r="K61" s="93"/>
      <c r="L61" s="197"/>
    </row>
    <row r="62" spans="1:12" ht="15">
      <c r="A62" s="112"/>
      <c r="B62" s="164" t="s">
        <v>1898</v>
      </c>
      <c r="C62" s="14" t="s">
        <v>38</v>
      </c>
      <c r="D62" s="151"/>
      <c r="E62" s="14"/>
      <c r="F62" s="270">
        <v>9142825</v>
      </c>
      <c r="G62" s="270"/>
      <c r="H62" s="270"/>
      <c r="J62" s="195"/>
      <c r="K62" s="93"/>
      <c r="L62" s="197"/>
    </row>
    <row r="63" spans="1:12" ht="15">
      <c r="A63" s="113"/>
      <c r="B63" s="324" t="s">
        <v>403</v>
      </c>
      <c r="C63" s="305" t="s">
        <v>342</v>
      </c>
      <c r="D63" s="302"/>
      <c r="E63" s="152"/>
      <c r="F63" s="298">
        <f>F61+F60+F59</f>
        <v>33509207</v>
      </c>
      <c r="G63" s="306"/>
      <c r="H63" s="307"/>
      <c r="J63" s="197"/>
      <c r="K63" s="93"/>
      <c r="L63" s="197"/>
    </row>
    <row r="64" spans="1:12" ht="15">
      <c r="A64" s="112"/>
      <c r="B64" s="320" t="s">
        <v>404</v>
      </c>
      <c r="C64" s="156" t="s">
        <v>342</v>
      </c>
      <c r="D64" s="309"/>
      <c r="E64" s="263"/>
      <c r="F64" s="189">
        <v>22728814</v>
      </c>
      <c r="G64" s="155"/>
      <c r="H64" s="504"/>
      <c r="J64" s="93"/>
      <c r="K64" s="93"/>
      <c r="L64" s="197"/>
    </row>
    <row r="65" spans="1:12" ht="15">
      <c r="A65" s="155"/>
      <c r="B65" s="325" t="s">
        <v>405</v>
      </c>
      <c r="C65" s="313" t="s">
        <v>342</v>
      </c>
      <c r="D65" s="309"/>
      <c r="E65" s="310"/>
      <c r="F65" s="326">
        <f>F63+F64</f>
        <v>56238021</v>
      </c>
      <c r="G65" s="244"/>
      <c r="H65" s="307"/>
      <c r="J65" s="93"/>
      <c r="K65" s="93"/>
      <c r="L65" s="197"/>
    </row>
    <row r="66" spans="2:12" ht="12.75">
      <c r="B66" s="124"/>
      <c r="C66" s="103"/>
      <c r="D66" s="115"/>
      <c r="E66" s="103"/>
      <c r="F66" s="32"/>
      <c r="G66" s="32"/>
      <c r="H66" s="32"/>
      <c r="J66" s="93"/>
      <c r="K66" s="93"/>
      <c r="L66" s="197"/>
    </row>
    <row r="67" spans="2:13" ht="12.75">
      <c r="B67" s="124"/>
      <c r="C67" s="103"/>
      <c r="D67" s="115"/>
      <c r="E67" s="103"/>
      <c r="F67" s="32"/>
      <c r="G67" s="32"/>
      <c r="H67" s="32"/>
      <c r="I67" s="700"/>
      <c r="J67" s="700"/>
      <c r="K67" s="700"/>
      <c r="L67" s="700"/>
      <c r="M67" s="700"/>
    </row>
    <row r="68" spans="2:12" ht="12.75">
      <c r="B68" s="124"/>
      <c r="C68" s="103"/>
      <c r="D68" s="115"/>
      <c r="E68" s="103"/>
      <c r="F68" s="189"/>
      <c r="G68" s="32"/>
      <c r="H68" s="332"/>
      <c r="J68" s="93"/>
      <c r="K68" s="93"/>
      <c r="L68" s="197"/>
    </row>
    <row r="69" spans="2:12" ht="12.75">
      <c r="B69" s="124"/>
      <c r="C69" s="103"/>
      <c r="D69" s="115"/>
      <c r="E69" s="103"/>
      <c r="F69" s="189"/>
      <c r="G69" s="32"/>
      <c r="H69" s="32"/>
      <c r="J69" s="93"/>
      <c r="K69" s="93"/>
      <c r="L69" s="197"/>
    </row>
    <row r="70" spans="2:12" ht="12.75">
      <c r="B70" s="124"/>
      <c r="C70" s="103"/>
      <c r="D70" s="115"/>
      <c r="E70" s="103"/>
      <c r="F70" s="188"/>
      <c r="G70" s="32"/>
      <c r="H70" s="32"/>
      <c r="J70" s="93"/>
      <c r="K70" s="93"/>
      <c r="L70" s="197"/>
    </row>
    <row r="71" spans="2:12" ht="14.25">
      <c r="B71" s="124"/>
      <c r="C71" s="103"/>
      <c r="D71" s="115"/>
      <c r="E71" s="103"/>
      <c r="F71" s="189"/>
      <c r="G71" s="32"/>
      <c r="H71" s="32"/>
      <c r="J71" s="195"/>
      <c r="K71" s="93"/>
      <c r="L71" s="197"/>
    </row>
    <row r="72" spans="2:12" ht="14.25">
      <c r="B72" s="124"/>
      <c r="C72" s="103"/>
      <c r="D72" s="115"/>
      <c r="E72" s="103"/>
      <c r="F72" s="188"/>
      <c r="G72" s="32"/>
      <c r="H72" s="32"/>
      <c r="J72" s="195"/>
      <c r="K72" s="93"/>
      <c r="L72" s="197"/>
    </row>
    <row r="73" spans="2:12" ht="14.25">
      <c r="B73" s="124"/>
      <c r="C73" s="103"/>
      <c r="D73" s="115"/>
      <c r="E73" s="103"/>
      <c r="F73" s="118"/>
      <c r="G73" s="32"/>
      <c r="H73" s="32"/>
      <c r="J73" s="195"/>
      <c r="K73" s="93"/>
      <c r="L73" s="197"/>
    </row>
    <row r="74" spans="2:12" ht="15">
      <c r="B74" s="124"/>
      <c r="C74" s="103"/>
      <c r="D74" s="115"/>
      <c r="E74" s="103"/>
      <c r="F74" s="32"/>
      <c r="G74" s="32"/>
      <c r="H74" s="32"/>
      <c r="J74" s="194"/>
      <c r="K74" s="93"/>
      <c r="L74" s="197"/>
    </row>
    <row r="75" spans="2:12" ht="14.25">
      <c r="B75" s="124"/>
      <c r="C75" s="103"/>
      <c r="D75" s="115"/>
      <c r="E75" s="103"/>
      <c r="F75" s="32"/>
      <c r="G75" s="32"/>
      <c r="H75" s="32"/>
      <c r="J75" s="195"/>
      <c r="K75" s="93"/>
      <c r="L75" s="197"/>
    </row>
    <row r="76" spans="2:12" ht="12.75">
      <c r="B76" s="124"/>
      <c r="C76" s="103"/>
      <c r="D76" s="115"/>
      <c r="E76" s="103"/>
      <c r="F76" s="32"/>
      <c r="G76" s="32"/>
      <c r="H76" s="32"/>
      <c r="J76" s="93"/>
      <c r="K76" s="93"/>
      <c r="L76" s="93"/>
    </row>
    <row r="77" spans="2:12" ht="12.75">
      <c r="B77" s="124"/>
      <c r="C77" s="103"/>
      <c r="D77" s="115"/>
      <c r="E77" s="103"/>
      <c r="F77" s="32"/>
      <c r="G77" s="32"/>
      <c r="H77" s="32"/>
      <c r="J77" s="93"/>
      <c r="K77" s="93"/>
      <c r="L77" s="93"/>
    </row>
    <row r="78" spans="2:12" ht="12.75">
      <c r="B78" s="124"/>
      <c r="C78" s="103"/>
      <c r="D78" s="115"/>
      <c r="E78" s="103"/>
      <c r="F78" s="32"/>
      <c r="G78" s="32"/>
      <c r="H78" s="32"/>
      <c r="J78" s="93"/>
      <c r="K78" s="93"/>
      <c r="L78" s="93"/>
    </row>
    <row r="79" spans="2:12" ht="12.75">
      <c r="B79" s="124"/>
      <c r="C79" s="103"/>
      <c r="D79" s="115"/>
      <c r="E79" s="103"/>
      <c r="F79" s="32"/>
      <c r="G79" s="32"/>
      <c r="H79" s="32"/>
      <c r="J79" s="93"/>
      <c r="K79" s="93"/>
      <c r="L79" s="93"/>
    </row>
    <row r="80" spans="2:12" ht="12.75">
      <c r="B80" s="124"/>
      <c r="C80" s="103"/>
      <c r="D80" s="115"/>
      <c r="E80" s="103"/>
      <c r="F80" s="32"/>
      <c r="G80" s="202"/>
      <c r="H80" s="202"/>
      <c r="J80" s="93"/>
      <c r="K80" s="93"/>
      <c r="L80" s="93"/>
    </row>
    <row r="81" spans="2:12" ht="12.75">
      <c r="B81" s="199"/>
      <c r="C81" s="200"/>
      <c r="D81" s="201"/>
      <c r="E81" s="200"/>
      <c r="F81" s="202"/>
      <c r="G81" s="202"/>
      <c r="H81" s="202"/>
      <c r="J81" s="93"/>
      <c r="K81" s="93"/>
      <c r="L81" s="93"/>
    </row>
    <row r="82" spans="2:12" ht="12.75">
      <c r="B82" s="199"/>
      <c r="C82" s="200"/>
      <c r="D82" s="201"/>
      <c r="E82" s="200"/>
      <c r="F82" s="202"/>
      <c r="G82" s="202"/>
      <c r="H82" s="202"/>
      <c r="J82" s="93"/>
      <c r="K82" s="93"/>
      <c r="L82" s="93"/>
    </row>
    <row r="83" spans="2:12" ht="12.75">
      <c r="B83" s="199"/>
      <c r="C83" s="200"/>
      <c r="D83" s="201"/>
      <c r="E83" s="200"/>
      <c r="F83" s="202"/>
      <c r="G83" s="202"/>
      <c r="H83" s="202"/>
      <c r="J83" s="93"/>
      <c r="K83" s="93"/>
      <c r="L83" s="93"/>
    </row>
    <row r="84" spans="2:12" ht="12.75">
      <c r="B84" s="199"/>
      <c r="C84" s="200"/>
      <c r="D84" s="201"/>
      <c r="E84" s="200"/>
      <c r="F84" s="202"/>
      <c r="G84" s="202"/>
      <c r="H84" s="202"/>
      <c r="J84" s="93"/>
      <c r="K84" s="93"/>
      <c r="L84" s="93"/>
    </row>
    <row r="85" spans="2:12" ht="12.75">
      <c r="B85" s="199"/>
      <c r="C85" s="200"/>
      <c r="D85" s="201"/>
      <c r="E85" s="200"/>
      <c r="F85" s="202"/>
      <c r="G85" s="202"/>
      <c r="H85" s="202"/>
      <c r="J85" s="93"/>
      <c r="K85" s="93"/>
      <c r="L85" s="93"/>
    </row>
    <row r="86" spans="2:12" ht="12.75">
      <c r="B86" s="199"/>
      <c r="C86" s="200"/>
      <c r="D86" s="201"/>
      <c r="E86" s="200"/>
      <c r="F86" s="202"/>
      <c r="G86" s="202"/>
      <c r="H86" s="202"/>
      <c r="J86" s="93"/>
      <c r="K86" s="93"/>
      <c r="L86" s="93"/>
    </row>
    <row r="87" spans="2:12" ht="12.75">
      <c r="B87" s="199"/>
      <c r="C87" s="200"/>
      <c r="D87" s="201"/>
      <c r="E87" s="200"/>
      <c r="F87" s="202"/>
      <c r="G87" s="202"/>
      <c r="H87" s="202"/>
      <c r="J87" s="93"/>
      <c r="K87" s="93"/>
      <c r="L87" s="93"/>
    </row>
    <row r="88" spans="2:12" ht="12.75">
      <c r="B88" s="199"/>
      <c r="C88" s="200"/>
      <c r="D88" s="201"/>
      <c r="E88" s="200"/>
      <c r="F88" s="202"/>
      <c r="G88" s="202"/>
      <c r="H88" s="202"/>
      <c r="J88" s="93"/>
      <c r="K88" s="93"/>
      <c r="L88" s="93"/>
    </row>
    <row r="89" spans="2:12" ht="12.75">
      <c r="B89" s="199"/>
      <c r="C89" s="200"/>
      <c r="D89" s="201"/>
      <c r="E89" s="200"/>
      <c r="F89" s="202"/>
      <c r="G89" s="202"/>
      <c r="H89" s="202"/>
      <c r="J89" s="93"/>
      <c r="K89" s="93"/>
      <c r="L89" s="93"/>
    </row>
    <row r="90" spans="2:12" ht="12.75">
      <c r="B90" s="199"/>
      <c r="C90" s="200"/>
      <c r="D90" s="201"/>
      <c r="E90" s="200"/>
      <c r="F90" s="202"/>
      <c r="G90" s="202"/>
      <c r="H90" s="202"/>
      <c r="J90" s="93"/>
      <c r="K90" s="93"/>
      <c r="L90" s="93"/>
    </row>
    <row r="91" spans="2:12" ht="12.75">
      <c r="B91" s="199"/>
      <c r="C91" s="200"/>
      <c r="D91" s="201"/>
      <c r="E91" s="200"/>
      <c r="F91" s="202"/>
      <c r="G91" s="202"/>
      <c r="H91" s="202"/>
      <c r="J91" s="93"/>
      <c r="K91" s="93"/>
      <c r="L91" s="93"/>
    </row>
    <row r="92" spans="2:12" ht="12.75">
      <c r="B92" s="199"/>
      <c r="C92" s="200"/>
      <c r="D92" s="201"/>
      <c r="E92" s="200"/>
      <c r="F92" s="202"/>
      <c r="G92" s="202"/>
      <c r="H92" s="202"/>
      <c r="J92" s="93"/>
      <c r="K92" s="93"/>
      <c r="L92" s="93"/>
    </row>
    <row r="93" spans="2:12" ht="12.75">
      <c r="B93" s="199"/>
      <c r="C93" s="200"/>
      <c r="D93" s="201"/>
      <c r="E93" s="200"/>
      <c r="F93" s="202"/>
      <c r="G93" s="202"/>
      <c r="H93" s="202"/>
      <c r="J93" s="93"/>
      <c r="K93" s="93"/>
      <c r="L93" s="93"/>
    </row>
    <row r="94" spans="2:12" ht="12.75">
      <c r="B94" s="199"/>
      <c r="C94" s="200"/>
      <c r="D94" s="201"/>
      <c r="E94" s="200"/>
      <c r="F94" s="202"/>
      <c r="G94" s="202"/>
      <c r="H94" s="202"/>
      <c r="J94" s="93"/>
      <c r="K94" s="93"/>
      <c r="L94" s="93"/>
    </row>
    <row r="95" spans="2:12" ht="12.75">
      <c r="B95" s="199"/>
      <c r="C95" s="200"/>
      <c r="D95" s="201"/>
      <c r="E95" s="200"/>
      <c r="F95" s="202"/>
      <c r="G95" s="202"/>
      <c r="H95" s="202"/>
      <c r="J95" s="93"/>
      <c r="K95" s="93"/>
      <c r="L95" s="93"/>
    </row>
    <row r="96" spans="2:12" ht="12.75">
      <c r="B96" s="199"/>
      <c r="C96" s="200"/>
      <c r="D96" s="201"/>
      <c r="E96" s="200"/>
      <c r="F96" s="202"/>
      <c r="G96" s="202"/>
      <c r="H96" s="202"/>
      <c r="J96" s="93"/>
      <c r="K96" s="93"/>
      <c r="L96" s="93"/>
    </row>
    <row r="97" spans="2:12" ht="12.75">
      <c r="B97" s="199"/>
      <c r="C97" s="200"/>
      <c r="D97" s="201"/>
      <c r="E97" s="200"/>
      <c r="F97" s="202"/>
      <c r="G97" s="202"/>
      <c r="H97" s="202"/>
      <c r="J97" s="93"/>
      <c r="K97" s="93"/>
      <c r="L97" s="93"/>
    </row>
    <row r="98" spans="2:12" ht="12.75">
      <c r="B98" s="199"/>
      <c r="C98" s="200"/>
      <c r="D98" s="201"/>
      <c r="E98" s="200"/>
      <c r="F98" s="202"/>
      <c r="G98" s="202"/>
      <c r="H98" s="202"/>
      <c r="J98" s="93"/>
      <c r="K98" s="93"/>
      <c r="L98" s="93"/>
    </row>
    <row r="99" spans="2:12" ht="12.75">
      <c r="B99" s="199"/>
      <c r="C99" s="200"/>
      <c r="D99" s="201"/>
      <c r="E99" s="200"/>
      <c r="F99" s="202"/>
      <c r="G99" s="202"/>
      <c r="H99" s="202"/>
      <c r="J99" s="93"/>
      <c r="K99" s="93"/>
      <c r="L99" s="93"/>
    </row>
    <row r="100" spans="2:12" ht="12.75">
      <c r="B100" s="199"/>
      <c r="C100" s="200"/>
      <c r="D100" s="201"/>
      <c r="E100" s="200"/>
      <c r="F100" s="202"/>
      <c r="G100" s="202"/>
      <c r="H100" s="202"/>
      <c r="J100" s="93"/>
      <c r="K100" s="93"/>
      <c r="L100" s="93"/>
    </row>
    <row r="101" spans="2:12" ht="12.75">
      <c r="B101" s="199"/>
      <c r="C101" s="200"/>
      <c r="D101" s="201"/>
      <c r="E101" s="200"/>
      <c r="F101" s="202"/>
      <c r="G101" s="202"/>
      <c r="H101" s="202"/>
      <c r="J101" s="93"/>
      <c r="K101" s="93"/>
      <c r="L101" s="93"/>
    </row>
    <row r="102" spans="2:12" ht="12.75">
      <c r="B102" s="199"/>
      <c r="C102" s="200"/>
      <c r="D102" s="201"/>
      <c r="E102" s="200"/>
      <c r="F102" s="202"/>
      <c r="G102" s="202"/>
      <c r="H102" s="202"/>
      <c r="J102" s="93"/>
      <c r="K102" s="93"/>
      <c r="L102" s="93"/>
    </row>
    <row r="103" spans="2:12" ht="12.75">
      <c r="B103" s="199"/>
      <c r="C103" s="200"/>
      <c r="D103" s="201"/>
      <c r="E103" s="200"/>
      <c r="F103" s="202"/>
      <c r="G103" s="202"/>
      <c r="H103" s="202"/>
      <c r="J103" s="93"/>
      <c r="K103" s="93"/>
      <c r="L103" s="93"/>
    </row>
    <row r="104" spans="2:12" ht="12.75">
      <c r="B104" s="199"/>
      <c r="C104" s="200"/>
      <c r="D104" s="201"/>
      <c r="E104" s="200"/>
      <c r="F104" s="202"/>
      <c r="G104" s="202"/>
      <c r="H104" s="202"/>
      <c r="J104" s="93"/>
      <c r="K104" s="93"/>
      <c r="L104" s="93"/>
    </row>
    <row r="105" spans="2:12" ht="12.75">
      <c r="B105" s="199"/>
      <c r="C105" s="200"/>
      <c r="D105" s="201"/>
      <c r="E105" s="200"/>
      <c r="F105" s="202"/>
      <c r="G105" s="202"/>
      <c r="H105" s="202"/>
      <c r="J105" s="93"/>
      <c r="K105" s="93"/>
      <c r="L105" s="93"/>
    </row>
    <row r="106" spans="2:12" ht="12.75">
      <c r="B106" s="199"/>
      <c r="C106" s="200"/>
      <c r="D106" s="201"/>
      <c r="E106" s="200"/>
      <c r="F106" s="202"/>
      <c r="G106" s="202"/>
      <c r="H106" s="202"/>
      <c r="J106" s="93"/>
      <c r="K106" s="93"/>
      <c r="L106" s="93"/>
    </row>
    <row r="107" spans="2:12" ht="12.75">
      <c r="B107" s="199"/>
      <c r="C107" s="200"/>
      <c r="D107" s="201"/>
      <c r="E107" s="200"/>
      <c r="F107" s="202"/>
      <c r="G107" s="202"/>
      <c r="H107" s="202"/>
      <c r="J107" s="93"/>
      <c r="K107" s="93"/>
      <c r="L107" s="93"/>
    </row>
    <row r="108" spans="2:12" ht="12.75">
      <c r="B108" s="199"/>
      <c r="C108" s="200"/>
      <c r="D108" s="201"/>
      <c r="E108" s="200"/>
      <c r="F108" s="202"/>
      <c r="G108" s="202"/>
      <c r="H108" s="202"/>
      <c r="J108" s="93"/>
      <c r="K108" s="93"/>
      <c r="L108" s="93"/>
    </row>
    <row r="109" spans="2:12" ht="12.75">
      <c r="B109" s="199"/>
      <c r="C109" s="200"/>
      <c r="D109" s="201"/>
      <c r="E109" s="200"/>
      <c r="F109" s="202"/>
      <c r="G109" s="202"/>
      <c r="H109" s="202"/>
      <c r="J109" s="93"/>
      <c r="K109" s="93"/>
      <c r="L109" s="93"/>
    </row>
    <row r="110" spans="2:12" ht="12.75">
      <c r="B110" s="199"/>
      <c r="C110" s="200"/>
      <c r="D110" s="201"/>
      <c r="E110" s="200"/>
      <c r="F110" s="202"/>
      <c r="G110" s="202"/>
      <c r="H110" s="202"/>
      <c r="J110" s="93"/>
      <c r="K110" s="93"/>
      <c r="L110" s="93"/>
    </row>
    <row r="111" spans="2:12" ht="12.75">
      <c r="B111" s="199"/>
      <c r="C111" s="200"/>
      <c r="D111" s="201"/>
      <c r="E111" s="200"/>
      <c r="F111" s="202"/>
      <c r="G111" s="202"/>
      <c r="H111" s="202"/>
      <c r="J111" s="93"/>
      <c r="K111" s="93"/>
      <c r="L111" s="93"/>
    </row>
    <row r="112" spans="2:12" ht="12.75">
      <c r="B112" s="199"/>
      <c r="C112" s="200"/>
      <c r="D112" s="201"/>
      <c r="E112" s="200"/>
      <c r="F112" s="202"/>
      <c r="G112" s="202"/>
      <c r="H112" s="202"/>
      <c r="J112" s="93"/>
      <c r="K112" s="93"/>
      <c r="L112" s="93"/>
    </row>
    <row r="113" spans="2:12" ht="12.75">
      <c r="B113" s="199"/>
      <c r="C113" s="200"/>
      <c r="D113" s="201"/>
      <c r="E113" s="200"/>
      <c r="F113" s="202"/>
      <c r="G113" s="202"/>
      <c r="H113" s="202"/>
      <c r="J113" s="93"/>
      <c r="K113" s="93"/>
      <c r="L113" s="93"/>
    </row>
    <row r="114" spans="2:12" ht="12.75">
      <c r="B114" s="199"/>
      <c r="C114" s="200"/>
      <c r="D114" s="201"/>
      <c r="E114" s="200"/>
      <c r="F114" s="202"/>
      <c r="G114" s="202"/>
      <c r="H114" s="202"/>
      <c r="J114" s="93"/>
      <c r="K114" s="93"/>
      <c r="L114" s="93"/>
    </row>
    <row r="115" spans="2:12" ht="12.75">
      <c r="B115" s="199"/>
      <c r="C115" s="200"/>
      <c r="D115" s="201"/>
      <c r="E115" s="200"/>
      <c r="F115" s="202"/>
      <c r="G115" s="202"/>
      <c r="H115" s="202"/>
      <c r="J115" s="93"/>
      <c r="K115" s="93"/>
      <c r="L115" s="93"/>
    </row>
    <row r="116" spans="2:12" ht="12.75">
      <c r="B116" s="199"/>
      <c r="C116" s="200"/>
      <c r="D116" s="201"/>
      <c r="E116" s="200"/>
      <c r="F116" s="202"/>
      <c r="G116" s="202"/>
      <c r="H116" s="202"/>
      <c r="J116" s="93"/>
      <c r="K116" s="93"/>
      <c r="L116" s="93"/>
    </row>
    <row r="117" spans="2:8" ht="12.75">
      <c r="B117" s="199"/>
      <c r="C117" s="200"/>
      <c r="D117" s="201"/>
      <c r="E117" s="200"/>
      <c r="F117" s="202"/>
      <c r="G117" s="202"/>
      <c r="H117" s="202"/>
    </row>
    <row r="118" spans="2:8" ht="12.75">
      <c r="B118" s="199"/>
      <c r="C118" s="200"/>
      <c r="D118" s="201"/>
      <c r="E118" s="200"/>
      <c r="F118" s="202"/>
      <c r="G118" s="202"/>
      <c r="H118" s="202"/>
    </row>
    <row r="119" spans="2:8" ht="12.75">
      <c r="B119" s="199"/>
      <c r="C119" s="200"/>
      <c r="D119" s="201"/>
      <c r="E119" s="200"/>
      <c r="F119" s="202"/>
      <c r="G119" s="202"/>
      <c r="H119" s="202"/>
    </row>
    <row r="120" spans="2:8" ht="12.75">
      <c r="B120" s="199"/>
      <c r="C120" s="200"/>
      <c r="D120" s="201"/>
      <c r="E120" s="200"/>
      <c r="F120" s="202"/>
      <c r="G120" s="202"/>
      <c r="H120" s="202"/>
    </row>
    <row r="121" spans="2:8" ht="12.75">
      <c r="B121" s="199"/>
      <c r="C121" s="200"/>
      <c r="D121" s="201"/>
      <c r="E121" s="200"/>
      <c r="F121" s="202"/>
      <c r="G121" s="202"/>
      <c r="H121" s="202"/>
    </row>
    <row r="122" spans="2:8" ht="12.75">
      <c r="B122" s="199"/>
      <c r="C122" s="200"/>
      <c r="D122" s="201"/>
      <c r="E122" s="200"/>
      <c r="F122" s="202"/>
      <c r="G122" s="202"/>
      <c r="H122" s="202"/>
    </row>
    <row r="123" spans="2:8" ht="12.75">
      <c r="B123" s="199"/>
      <c r="C123" s="200"/>
      <c r="D123" s="201"/>
      <c r="E123" s="200"/>
      <c r="F123" s="202"/>
      <c r="G123" s="202"/>
      <c r="H123" s="202"/>
    </row>
    <row r="124" spans="2:8" ht="12.75">
      <c r="B124" s="199"/>
      <c r="C124" s="200"/>
      <c r="D124" s="201"/>
      <c r="E124" s="200"/>
      <c r="F124" s="202"/>
      <c r="G124" s="202"/>
      <c r="H124" s="202"/>
    </row>
    <row r="125" spans="2:8" ht="12.75">
      <c r="B125" s="199"/>
      <c r="C125" s="200"/>
      <c r="D125" s="201"/>
      <c r="E125" s="200"/>
      <c r="F125" s="202"/>
      <c r="G125" s="202"/>
      <c r="H125" s="202"/>
    </row>
    <row r="126" spans="2:8" ht="12.75">
      <c r="B126" s="199"/>
      <c r="C126" s="200"/>
      <c r="D126" s="201"/>
      <c r="E126" s="200"/>
      <c r="F126" s="202"/>
      <c r="G126" s="202"/>
      <c r="H126" s="202"/>
    </row>
    <row r="127" spans="2:8" ht="12.75">
      <c r="B127" s="199"/>
      <c r="C127" s="200"/>
      <c r="D127" s="201"/>
      <c r="E127" s="200"/>
      <c r="F127" s="202"/>
      <c r="G127" s="202"/>
      <c r="H127" s="202"/>
    </row>
    <row r="128" spans="2:8" ht="12.75">
      <c r="B128" s="199"/>
      <c r="C128" s="200"/>
      <c r="D128" s="201"/>
      <c r="E128" s="200"/>
      <c r="F128" s="202"/>
      <c r="G128" s="202"/>
      <c r="H128" s="202"/>
    </row>
    <row r="129" spans="2:8" ht="12.75">
      <c r="B129" s="199"/>
      <c r="C129" s="200"/>
      <c r="D129" s="201"/>
      <c r="E129" s="200"/>
      <c r="F129" s="202"/>
      <c r="G129" s="202"/>
      <c r="H129" s="202"/>
    </row>
    <row r="130" spans="2:8" ht="12.75">
      <c r="B130" s="199"/>
      <c r="C130" s="200"/>
      <c r="D130" s="201"/>
      <c r="E130" s="200"/>
      <c r="F130" s="202"/>
      <c r="G130" s="202"/>
      <c r="H130" s="202"/>
    </row>
    <row r="131" spans="2:8" ht="12.75">
      <c r="B131" s="199"/>
      <c r="C131" s="200"/>
      <c r="D131" s="201"/>
      <c r="E131" s="200"/>
      <c r="F131" s="202"/>
      <c r="G131" s="202"/>
      <c r="H131" s="202"/>
    </row>
    <row r="132" spans="2:8" ht="12.75">
      <c r="B132" s="199"/>
      <c r="C132" s="200"/>
      <c r="D132" s="201"/>
      <c r="E132" s="200"/>
      <c r="F132" s="202"/>
      <c r="G132" s="202"/>
      <c r="H132" s="202"/>
    </row>
    <row r="133" spans="2:8" ht="12.75">
      <c r="B133" s="199"/>
      <c r="C133" s="200"/>
      <c r="D133" s="201"/>
      <c r="E133" s="200"/>
      <c r="F133" s="202"/>
      <c r="G133" s="202"/>
      <c r="H133" s="202"/>
    </row>
    <row r="134" spans="2:8" ht="12.75">
      <c r="B134" s="199"/>
      <c r="C134" s="200"/>
      <c r="D134" s="201"/>
      <c r="E134" s="200"/>
      <c r="F134" s="202"/>
      <c r="G134" s="202"/>
      <c r="H134" s="202"/>
    </row>
    <row r="135" spans="2:8" ht="12.75">
      <c r="B135" s="199"/>
      <c r="C135" s="200"/>
      <c r="D135" s="201"/>
      <c r="E135" s="200"/>
      <c r="F135" s="202"/>
      <c r="G135" s="202"/>
      <c r="H135" s="202"/>
    </row>
    <row r="136" spans="2:8" ht="12.75">
      <c r="B136" s="199"/>
      <c r="C136" s="200"/>
      <c r="D136" s="201"/>
      <c r="E136" s="200"/>
      <c r="F136" s="202"/>
      <c r="G136" s="202"/>
      <c r="H136" s="202"/>
    </row>
    <row r="137" spans="2:8" ht="12.75">
      <c r="B137" s="199"/>
      <c r="C137" s="200"/>
      <c r="D137" s="201"/>
      <c r="E137" s="200"/>
      <c r="F137" s="202"/>
      <c r="G137" s="202"/>
      <c r="H137" s="202"/>
    </row>
    <row r="138" spans="2:8" ht="12.75">
      <c r="B138" s="199"/>
      <c r="C138" s="200"/>
      <c r="D138" s="201"/>
      <c r="E138" s="200"/>
      <c r="F138" s="202"/>
      <c r="G138" s="202"/>
      <c r="H138" s="202"/>
    </row>
    <row r="139" spans="2:8" ht="12.75">
      <c r="B139" s="199"/>
      <c r="C139" s="200"/>
      <c r="D139" s="201"/>
      <c r="E139" s="200"/>
      <c r="F139" s="202"/>
      <c r="G139" s="202"/>
      <c r="H139" s="202"/>
    </row>
    <row r="140" spans="2:8" ht="12.75">
      <c r="B140" s="199"/>
      <c r="C140" s="200"/>
      <c r="D140" s="201"/>
      <c r="E140" s="200"/>
      <c r="F140" s="202"/>
      <c r="G140" s="202"/>
      <c r="H140" s="202"/>
    </row>
    <row r="141" spans="2:8" ht="12.75">
      <c r="B141" s="199"/>
      <c r="C141" s="200"/>
      <c r="D141" s="201"/>
      <c r="E141" s="200"/>
      <c r="F141" s="202"/>
      <c r="G141" s="202"/>
      <c r="H141" s="202"/>
    </row>
    <row r="142" spans="2:8" ht="12.75">
      <c r="B142" s="199"/>
      <c r="C142" s="200"/>
      <c r="D142" s="201"/>
      <c r="E142" s="200"/>
      <c r="F142" s="202"/>
      <c r="G142" s="202"/>
      <c r="H142" s="202"/>
    </row>
    <row r="143" spans="2:8" ht="12.75">
      <c r="B143" s="199"/>
      <c r="C143" s="200"/>
      <c r="D143" s="201"/>
      <c r="E143" s="200"/>
      <c r="F143" s="202"/>
      <c r="G143" s="202"/>
      <c r="H143" s="202"/>
    </row>
    <row r="144" spans="2:8" ht="12.75">
      <c r="B144" s="199"/>
      <c r="C144" s="200"/>
      <c r="D144" s="201"/>
      <c r="E144" s="200"/>
      <c r="F144" s="202"/>
      <c r="G144" s="202"/>
      <c r="H144" s="202"/>
    </row>
    <row r="145" spans="2:8" ht="12.75">
      <c r="B145" s="199"/>
      <c r="C145" s="200"/>
      <c r="D145" s="201"/>
      <c r="E145" s="200"/>
      <c r="F145" s="202"/>
      <c r="G145" s="202"/>
      <c r="H145" s="202"/>
    </row>
    <row r="146" spans="2:8" ht="12.75">
      <c r="B146" s="199"/>
      <c r="C146" s="200"/>
      <c r="D146" s="201"/>
      <c r="E146" s="200"/>
      <c r="F146" s="202"/>
      <c r="G146" s="202"/>
      <c r="H146" s="202"/>
    </row>
    <row r="147" spans="2:8" ht="12.75">
      <c r="B147" s="199"/>
      <c r="C147" s="200"/>
      <c r="D147" s="201"/>
      <c r="E147" s="200"/>
      <c r="F147" s="202"/>
      <c r="G147" s="202"/>
      <c r="H147" s="202"/>
    </row>
    <row r="148" spans="2:8" ht="12.75">
      <c r="B148" s="199"/>
      <c r="C148" s="200"/>
      <c r="D148" s="201"/>
      <c r="E148" s="200"/>
      <c r="F148" s="202"/>
      <c r="G148" s="202"/>
      <c r="H148" s="202"/>
    </row>
    <row r="149" spans="2:8" ht="12.75">
      <c r="B149" s="199"/>
      <c r="C149" s="200"/>
      <c r="D149" s="201"/>
      <c r="E149" s="200"/>
      <c r="F149" s="202"/>
      <c r="G149" s="202"/>
      <c r="H149" s="202"/>
    </row>
    <row r="150" spans="2:8" ht="12.75">
      <c r="B150" s="199"/>
      <c r="C150" s="200"/>
      <c r="D150" s="201"/>
      <c r="E150" s="200"/>
      <c r="F150" s="202"/>
      <c r="G150" s="202"/>
      <c r="H150" s="202"/>
    </row>
    <row r="151" spans="2:8" ht="12.75">
      <c r="B151" s="199"/>
      <c r="C151" s="200"/>
      <c r="D151" s="201"/>
      <c r="E151" s="200"/>
      <c r="F151" s="202"/>
      <c r="G151" s="202"/>
      <c r="H151" s="202"/>
    </row>
    <row r="152" spans="2:8" ht="12.75">
      <c r="B152" s="199"/>
      <c r="C152" s="200"/>
      <c r="D152" s="201"/>
      <c r="E152" s="200"/>
      <c r="F152" s="202"/>
      <c r="G152" s="202"/>
      <c r="H152" s="202"/>
    </row>
    <row r="153" spans="2:8" ht="12.75">
      <c r="B153" s="199"/>
      <c r="C153" s="200"/>
      <c r="D153" s="201"/>
      <c r="E153" s="200"/>
      <c r="F153" s="202"/>
      <c r="G153" s="202"/>
      <c r="H153" s="202"/>
    </row>
    <row r="154" spans="2:8" ht="12.75">
      <c r="B154" s="199"/>
      <c r="C154" s="200"/>
      <c r="D154" s="201"/>
      <c r="E154" s="200"/>
      <c r="F154" s="202"/>
      <c r="G154" s="202"/>
      <c r="H154" s="202"/>
    </row>
    <row r="155" spans="2:8" ht="12.75">
      <c r="B155" s="199"/>
      <c r="C155" s="200"/>
      <c r="D155" s="201"/>
      <c r="E155" s="200"/>
      <c r="F155" s="202"/>
      <c r="G155" s="202"/>
      <c r="H155" s="202"/>
    </row>
    <row r="156" spans="2:8" ht="12.75">
      <c r="B156" s="199"/>
      <c r="C156" s="200"/>
      <c r="D156" s="201"/>
      <c r="E156" s="200"/>
      <c r="F156" s="202"/>
      <c r="G156" s="202"/>
      <c r="H156" s="202"/>
    </row>
    <row r="157" spans="2:8" ht="12.75">
      <c r="B157" s="199"/>
      <c r="C157" s="200"/>
      <c r="D157" s="201"/>
      <c r="E157" s="200"/>
      <c r="F157" s="202"/>
      <c r="G157" s="202"/>
      <c r="H157" s="202"/>
    </row>
    <row r="158" spans="2:8" ht="12.75">
      <c r="B158" s="199"/>
      <c r="C158" s="200"/>
      <c r="D158" s="201"/>
      <c r="E158" s="200"/>
      <c r="F158" s="202"/>
      <c r="G158" s="202"/>
      <c r="H158" s="202"/>
    </row>
    <row r="159" spans="2:8" ht="12.75">
      <c r="B159" s="199"/>
      <c r="C159" s="200"/>
      <c r="D159" s="201"/>
      <c r="E159" s="200"/>
      <c r="F159" s="202"/>
      <c r="G159" s="202"/>
      <c r="H159" s="202"/>
    </row>
    <row r="160" spans="2:8" ht="12.75">
      <c r="B160" s="199"/>
      <c r="C160" s="200"/>
      <c r="D160" s="201"/>
      <c r="E160" s="200"/>
      <c r="F160" s="202"/>
      <c r="G160" s="202"/>
      <c r="H160" s="202"/>
    </row>
    <row r="161" spans="2:8" ht="12.75">
      <c r="B161" s="199"/>
      <c r="C161" s="200"/>
      <c r="D161" s="201"/>
      <c r="E161" s="200"/>
      <c r="F161" s="202"/>
      <c r="G161" s="202"/>
      <c r="H161" s="202"/>
    </row>
    <row r="162" spans="2:8" ht="12.75">
      <c r="B162" s="199"/>
      <c r="C162" s="200"/>
      <c r="D162" s="201"/>
      <c r="E162" s="200"/>
      <c r="F162" s="202"/>
      <c r="G162" s="202"/>
      <c r="H162" s="202"/>
    </row>
    <row r="163" spans="2:8" ht="12.75">
      <c r="B163" s="199"/>
      <c r="C163" s="200"/>
      <c r="D163" s="201"/>
      <c r="E163" s="200"/>
      <c r="F163" s="202"/>
      <c r="G163" s="202"/>
      <c r="H163" s="202"/>
    </row>
    <row r="164" spans="2:8" ht="12.75">
      <c r="B164" s="199"/>
      <c r="C164" s="200"/>
      <c r="D164" s="201"/>
      <c r="E164" s="200"/>
      <c r="F164" s="202"/>
      <c r="G164" s="202"/>
      <c r="H164" s="202"/>
    </row>
    <row r="165" spans="2:8" ht="12.75">
      <c r="B165" s="199"/>
      <c r="C165" s="200"/>
      <c r="D165" s="201"/>
      <c r="E165" s="200"/>
      <c r="F165" s="202"/>
      <c r="G165" s="202"/>
      <c r="H165" s="202"/>
    </row>
    <row r="166" spans="2:8" ht="12.75">
      <c r="B166" s="199"/>
      <c r="C166" s="200"/>
      <c r="D166" s="201"/>
      <c r="E166" s="200"/>
      <c r="F166" s="202"/>
      <c r="G166" s="202"/>
      <c r="H166" s="202"/>
    </row>
    <row r="167" spans="2:8" ht="12.75">
      <c r="B167" s="199"/>
      <c r="C167" s="200"/>
      <c r="D167" s="201"/>
      <c r="E167" s="200"/>
      <c r="F167" s="202"/>
      <c r="G167" s="202"/>
      <c r="H167" s="202"/>
    </row>
    <row r="168" spans="2:8" ht="12.75">
      <c r="B168" s="199"/>
      <c r="C168" s="200"/>
      <c r="D168" s="201"/>
      <c r="E168" s="200"/>
      <c r="F168" s="202"/>
      <c r="G168" s="202"/>
      <c r="H168" s="202"/>
    </row>
    <row r="169" spans="2:8" ht="12.75">
      <c r="B169" s="199"/>
      <c r="C169" s="200"/>
      <c r="D169" s="201"/>
      <c r="E169" s="200"/>
      <c r="F169" s="202"/>
      <c r="G169" s="202"/>
      <c r="H169" s="202"/>
    </row>
    <row r="170" spans="2:8" ht="12.75">
      <c r="B170" s="199"/>
      <c r="C170" s="200"/>
      <c r="D170" s="201"/>
      <c r="E170" s="200"/>
      <c r="F170" s="202"/>
      <c r="G170" s="202"/>
      <c r="H170" s="202"/>
    </row>
    <row r="171" spans="2:8" ht="12.75">
      <c r="B171" s="199"/>
      <c r="C171" s="200"/>
      <c r="D171" s="201"/>
      <c r="E171" s="200"/>
      <c r="F171" s="202"/>
      <c r="G171" s="202"/>
      <c r="H171" s="202"/>
    </row>
    <row r="172" spans="2:8" ht="12.75">
      <c r="B172" s="199"/>
      <c r="C172" s="200"/>
      <c r="D172" s="201"/>
      <c r="E172" s="200"/>
      <c r="F172" s="202"/>
      <c r="G172" s="202"/>
      <c r="H172" s="202"/>
    </row>
    <row r="173" spans="2:8" ht="12.75">
      <c r="B173" s="199"/>
      <c r="C173" s="200"/>
      <c r="D173" s="201"/>
      <c r="E173" s="200"/>
      <c r="F173" s="202"/>
      <c r="G173" s="202"/>
      <c r="H173" s="202"/>
    </row>
    <row r="174" spans="2:8" ht="12.75">
      <c r="B174" s="199"/>
      <c r="C174" s="200"/>
      <c r="D174" s="201"/>
      <c r="E174" s="200"/>
      <c r="F174" s="202"/>
      <c r="G174" s="202"/>
      <c r="H174" s="202"/>
    </row>
    <row r="175" spans="2:8" ht="12.75">
      <c r="B175" s="199"/>
      <c r="C175" s="200"/>
      <c r="D175" s="201"/>
      <c r="E175" s="200"/>
      <c r="F175" s="202"/>
      <c r="G175" s="202"/>
      <c r="H175" s="202"/>
    </row>
    <row r="176" spans="2:8" ht="12.75">
      <c r="B176" s="199"/>
      <c r="C176" s="200"/>
      <c r="D176" s="201"/>
      <c r="E176" s="200"/>
      <c r="F176" s="202"/>
      <c r="G176" s="202"/>
      <c r="H176" s="202"/>
    </row>
    <row r="177" spans="2:8" ht="12.75">
      <c r="B177" s="199"/>
      <c r="C177" s="200"/>
      <c r="D177" s="201"/>
      <c r="E177" s="200"/>
      <c r="F177" s="202"/>
      <c r="G177" s="202"/>
      <c r="H177" s="202"/>
    </row>
    <row r="178" spans="2:8" ht="12.75">
      <c r="B178" s="199"/>
      <c r="C178" s="200"/>
      <c r="D178" s="201"/>
      <c r="E178" s="200"/>
      <c r="F178" s="202"/>
      <c r="G178" s="202"/>
      <c r="H178" s="202"/>
    </row>
    <row r="179" spans="2:8" ht="12.75">
      <c r="B179" s="199"/>
      <c r="C179" s="200"/>
      <c r="D179" s="201"/>
      <c r="E179" s="200"/>
      <c r="F179" s="202"/>
      <c r="G179" s="202"/>
      <c r="H179" s="202"/>
    </row>
    <row r="180" spans="2:8" ht="12.75">
      <c r="B180" s="199"/>
      <c r="C180" s="200"/>
      <c r="D180" s="201"/>
      <c r="E180" s="200"/>
      <c r="F180" s="202"/>
      <c r="G180" s="202"/>
      <c r="H180" s="202"/>
    </row>
    <row r="181" spans="2:8" ht="12.75">
      <c r="B181" s="199"/>
      <c r="C181" s="200"/>
      <c r="D181" s="201"/>
      <c r="E181" s="200"/>
      <c r="F181" s="202"/>
      <c r="G181" s="202"/>
      <c r="H181" s="202"/>
    </row>
    <row r="182" spans="2:8" ht="12.75">
      <c r="B182" s="199"/>
      <c r="C182" s="200"/>
      <c r="D182" s="201"/>
      <c r="E182" s="200"/>
      <c r="F182" s="202"/>
      <c r="G182" s="202"/>
      <c r="H182" s="202"/>
    </row>
    <row r="183" spans="2:8" ht="12.75">
      <c r="B183" s="199"/>
      <c r="C183" s="200"/>
      <c r="D183" s="201"/>
      <c r="E183" s="200"/>
      <c r="F183" s="202"/>
      <c r="G183" s="202"/>
      <c r="H183" s="202"/>
    </row>
    <row r="184" spans="2:8" ht="12.75">
      <c r="B184" s="199"/>
      <c r="C184" s="200"/>
      <c r="D184" s="201"/>
      <c r="E184" s="200"/>
      <c r="F184" s="202"/>
      <c r="G184" s="202"/>
      <c r="H184" s="202"/>
    </row>
    <row r="185" spans="2:8" ht="12.75">
      <c r="B185" s="199"/>
      <c r="C185" s="200"/>
      <c r="D185" s="201"/>
      <c r="E185" s="200"/>
      <c r="F185" s="202"/>
      <c r="G185" s="202"/>
      <c r="H185" s="202"/>
    </row>
    <row r="186" spans="2:8" ht="12.75">
      <c r="B186" s="199"/>
      <c r="C186" s="200"/>
      <c r="D186" s="201"/>
      <c r="E186" s="200"/>
      <c r="F186" s="202"/>
      <c r="G186" s="202"/>
      <c r="H186" s="202"/>
    </row>
    <row r="187" spans="2:8" ht="12.75">
      <c r="B187" s="199"/>
      <c r="C187" s="200"/>
      <c r="D187" s="201"/>
      <c r="E187" s="200"/>
      <c r="F187" s="202"/>
      <c r="G187" s="202"/>
      <c r="H187" s="202"/>
    </row>
    <row r="188" spans="2:8" ht="12.75">
      <c r="B188" s="199"/>
      <c r="C188" s="200"/>
      <c r="D188" s="201"/>
      <c r="E188" s="200"/>
      <c r="F188" s="202"/>
      <c r="G188" s="202"/>
      <c r="H188" s="202"/>
    </row>
    <row r="189" spans="2:8" ht="12.75">
      <c r="B189" s="199"/>
      <c r="C189" s="200"/>
      <c r="D189" s="201"/>
      <c r="E189" s="200"/>
      <c r="F189" s="202"/>
      <c r="G189" s="202"/>
      <c r="H189" s="202"/>
    </row>
    <row r="190" spans="2:8" ht="12.75">
      <c r="B190" s="199"/>
      <c r="C190" s="200"/>
      <c r="D190" s="201"/>
      <c r="E190" s="200"/>
      <c r="F190" s="202"/>
      <c r="G190" s="202"/>
      <c r="H190" s="202"/>
    </row>
    <row r="191" spans="2:8" ht="12.75">
      <c r="B191" s="199"/>
      <c r="C191" s="200"/>
      <c r="D191" s="201"/>
      <c r="E191" s="200"/>
      <c r="F191" s="202"/>
      <c r="G191" s="202"/>
      <c r="H191" s="202"/>
    </row>
    <row r="192" spans="2:8" ht="12.75">
      <c r="B192" s="199"/>
      <c r="C192" s="200"/>
      <c r="D192" s="201"/>
      <c r="E192" s="200"/>
      <c r="F192" s="202"/>
      <c r="G192" s="202"/>
      <c r="H192" s="202"/>
    </row>
    <row r="193" spans="2:8" ht="12.75">
      <c r="B193" s="199"/>
      <c r="C193" s="200"/>
      <c r="D193" s="201"/>
      <c r="E193" s="200"/>
      <c r="F193" s="202"/>
      <c r="G193" s="202"/>
      <c r="H193" s="202"/>
    </row>
    <row r="194" spans="2:8" ht="12.75">
      <c r="B194" s="199"/>
      <c r="C194" s="200"/>
      <c r="D194" s="201"/>
      <c r="E194" s="200"/>
      <c r="F194" s="202"/>
      <c r="G194" s="202"/>
      <c r="H194" s="202"/>
    </row>
    <row r="195" spans="2:8" ht="12.75">
      <c r="B195" s="199"/>
      <c r="C195" s="200"/>
      <c r="D195" s="201"/>
      <c r="E195" s="200"/>
      <c r="F195" s="202"/>
      <c r="G195" s="202"/>
      <c r="H195" s="202"/>
    </row>
    <row r="196" spans="2:8" ht="12.75">
      <c r="B196" s="199"/>
      <c r="C196" s="200"/>
      <c r="D196" s="201"/>
      <c r="E196" s="200"/>
      <c r="F196" s="202"/>
      <c r="G196" s="202"/>
      <c r="H196" s="202"/>
    </row>
    <row r="197" spans="2:8" ht="12.75">
      <c r="B197" s="199"/>
      <c r="C197" s="200"/>
      <c r="D197" s="201"/>
      <c r="E197" s="200"/>
      <c r="F197" s="202"/>
      <c r="G197" s="202"/>
      <c r="H197" s="202"/>
    </row>
    <row r="198" spans="2:8" ht="12.75">
      <c r="B198" s="199"/>
      <c r="C198" s="200"/>
      <c r="D198" s="201"/>
      <c r="E198" s="200"/>
      <c r="F198" s="202"/>
      <c r="G198" s="202"/>
      <c r="H198" s="202"/>
    </row>
    <row r="199" spans="2:8" ht="12.75">
      <c r="B199" s="199"/>
      <c r="C199" s="200"/>
      <c r="D199" s="201"/>
      <c r="E199" s="200"/>
      <c r="F199" s="202"/>
      <c r="G199" s="202"/>
      <c r="H199" s="202"/>
    </row>
    <row r="200" spans="2:8" ht="12.75">
      <c r="B200" s="199"/>
      <c r="C200" s="200"/>
      <c r="D200" s="201"/>
      <c r="E200" s="200"/>
      <c r="F200" s="202"/>
      <c r="G200" s="202"/>
      <c r="H200" s="202"/>
    </row>
    <row r="201" spans="2:8" ht="12.75">
      <c r="B201" s="199"/>
      <c r="C201" s="200"/>
      <c r="D201" s="201"/>
      <c r="E201" s="200"/>
      <c r="F201" s="202"/>
      <c r="G201" s="202"/>
      <c r="H201" s="202"/>
    </row>
    <row r="202" spans="2:8" ht="12.75">
      <c r="B202" s="199"/>
      <c r="C202" s="200"/>
      <c r="D202" s="201"/>
      <c r="E202" s="200"/>
      <c r="F202" s="202"/>
      <c r="G202" s="202"/>
      <c r="H202" s="202"/>
    </row>
    <row r="203" spans="2:8" ht="12.75">
      <c r="B203" s="199"/>
      <c r="C203" s="200"/>
      <c r="D203" s="201"/>
      <c r="E203" s="200"/>
      <c r="F203" s="202"/>
      <c r="G203" s="202"/>
      <c r="H203" s="202"/>
    </row>
    <row r="204" spans="2:8" ht="12.75">
      <c r="B204" s="199"/>
      <c r="C204" s="200"/>
      <c r="D204" s="201"/>
      <c r="E204" s="200"/>
      <c r="F204" s="202"/>
      <c r="G204" s="202"/>
      <c r="H204" s="202"/>
    </row>
    <row r="205" spans="2:8" ht="12.75">
      <c r="B205" s="199"/>
      <c r="C205" s="200"/>
      <c r="D205" s="201"/>
      <c r="E205" s="200"/>
      <c r="F205" s="202"/>
      <c r="G205" s="202"/>
      <c r="H205" s="202"/>
    </row>
    <row r="206" spans="2:8" ht="12.75">
      <c r="B206" s="199"/>
      <c r="C206" s="200"/>
      <c r="D206" s="201"/>
      <c r="E206" s="200"/>
      <c r="F206" s="202"/>
      <c r="G206" s="202"/>
      <c r="H206" s="202"/>
    </row>
    <row r="207" spans="2:8" ht="12.75">
      <c r="B207" s="199"/>
      <c r="C207" s="200"/>
      <c r="D207" s="201"/>
      <c r="E207" s="200"/>
      <c r="F207" s="202"/>
      <c r="G207" s="202"/>
      <c r="H207" s="202"/>
    </row>
    <row r="208" spans="2:8" ht="12.75">
      <c r="B208" s="199"/>
      <c r="C208" s="200"/>
      <c r="D208" s="201"/>
      <c r="E208" s="200"/>
      <c r="F208" s="202"/>
      <c r="G208" s="202"/>
      <c r="H208" s="202"/>
    </row>
    <row r="209" spans="2:8" ht="12.75">
      <c r="B209" s="199"/>
      <c r="C209" s="200"/>
      <c r="D209" s="201"/>
      <c r="E209" s="200"/>
      <c r="F209" s="202"/>
      <c r="G209" s="202"/>
      <c r="H209" s="202"/>
    </row>
    <row r="210" spans="2:8" ht="12.75">
      <c r="B210" s="199"/>
      <c r="C210" s="200"/>
      <c r="D210" s="201"/>
      <c r="E210" s="200"/>
      <c r="F210" s="202"/>
      <c r="G210" s="202"/>
      <c r="H210" s="202"/>
    </row>
    <row r="211" spans="2:8" ht="12.75">
      <c r="B211" s="199"/>
      <c r="C211" s="200"/>
      <c r="D211" s="201"/>
      <c r="E211" s="200"/>
      <c r="F211" s="202"/>
      <c r="G211" s="202"/>
      <c r="H211" s="202"/>
    </row>
    <row r="212" spans="2:8" ht="12.75">
      <c r="B212" s="199"/>
      <c r="C212" s="200"/>
      <c r="D212" s="201"/>
      <c r="E212" s="200"/>
      <c r="F212" s="202"/>
      <c r="G212" s="202"/>
      <c r="H212" s="202"/>
    </row>
    <row r="213" spans="2:8" ht="12.75">
      <c r="B213" s="199"/>
      <c r="C213" s="200"/>
      <c r="D213" s="201"/>
      <c r="E213" s="200"/>
      <c r="F213" s="202"/>
      <c r="G213" s="202"/>
      <c r="H213" s="202"/>
    </row>
    <row r="214" spans="2:8" ht="12.75">
      <c r="B214" s="199"/>
      <c r="C214" s="200"/>
      <c r="D214" s="201"/>
      <c r="E214" s="200"/>
      <c r="F214" s="202"/>
      <c r="G214" s="202"/>
      <c r="H214" s="202"/>
    </row>
    <row r="215" spans="2:8" ht="12.75">
      <c r="B215" s="199"/>
      <c r="C215" s="200"/>
      <c r="D215" s="201"/>
      <c r="E215" s="200"/>
      <c r="F215" s="202"/>
      <c r="G215" s="202"/>
      <c r="H215" s="202"/>
    </row>
    <row r="216" spans="2:8" ht="12.75">
      <c r="B216" s="199"/>
      <c r="C216" s="200"/>
      <c r="D216" s="201"/>
      <c r="E216" s="200"/>
      <c r="F216" s="202"/>
      <c r="G216" s="202"/>
      <c r="H216" s="202"/>
    </row>
    <row r="217" spans="2:8" ht="12.75">
      <c r="B217" s="199"/>
      <c r="C217" s="200"/>
      <c r="D217" s="201"/>
      <c r="E217" s="200"/>
      <c r="F217" s="202"/>
      <c r="G217" s="202"/>
      <c r="H217" s="202"/>
    </row>
    <row r="218" spans="2:8" ht="12.75">
      <c r="B218" s="199"/>
      <c r="C218" s="200"/>
      <c r="D218" s="201"/>
      <c r="E218" s="200"/>
      <c r="F218" s="202"/>
      <c r="G218" s="202"/>
      <c r="H218" s="202"/>
    </row>
    <row r="219" spans="2:8" ht="12.75">
      <c r="B219" s="199"/>
      <c r="C219" s="200"/>
      <c r="D219" s="201"/>
      <c r="E219" s="200"/>
      <c r="F219" s="202"/>
      <c r="G219" s="202"/>
      <c r="H219" s="202"/>
    </row>
    <row r="220" spans="2:8" ht="12.75">
      <c r="B220" s="199"/>
      <c r="C220" s="200"/>
      <c r="D220" s="201"/>
      <c r="E220" s="200"/>
      <c r="F220" s="202"/>
      <c r="G220" s="202"/>
      <c r="H220" s="202"/>
    </row>
    <row r="221" spans="2:8" ht="12.75">
      <c r="B221" s="199"/>
      <c r="C221" s="200"/>
      <c r="D221" s="201"/>
      <c r="E221" s="200"/>
      <c r="F221" s="202"/>
      <c r="G221" s="202"/>
      <c r="H221" s="202"/>
    </row>
    <row r="222" spans="2:8" ht="12.75">
      <c r="B222" s="199"/>
      <c r="C222" s="200"/>
      <c r="D222" s="201"/>
      <c r="E222" s="200"/>
      <c r="F222" s="202"/>
      <c r="G222" s="202"/>
      <c r="H222" s="202"/>
    </row>
    <row r="223" spans="2:8" ht="12.75">
      <c r="B223" s="199"/>
      <c r="C223" s="200"/>
      <c r="D223" s="201"/>
      <c r="E223" s="200"/>
      <c r="F223" s="202"/>
      <c r="G223" s="202"/>
      <c r="H223" s="202"/>
    </row>
    <row r="224" spans="2:8" ht="12.75">
      <c r="B224" s="199"/>
      <c r="C224" s="200"/>
      <c r="D224" s="201"/>
      <c r="E224" s="200"/>
      <c r="F224" s="202"/>
      <c r="G224" s="202"/>
      <c r="H224" s="202"/>
    </row>
    <row r="225" spans="2:8" ht="12.75">
      <c r="B225" s="199"/>
      <c r="C225" s="200"/>
      <c r="D225" s="201"/>
      <c r="E225" s="200"/>
      <c r="F225" s="202"/>
      <c r="G225" s="202"/>
      <c r="H225" s="202"/>
    </row>
    <row r="226" spans="2:8" ht="12.75">
      <c r="B226" s="199"/>
      <c r="C226" s="200"/>
      <c r="D226" s="201"/>
      <c r="E226" s="200"/>
      <c r="F226" s="202"/>
      <c r="G226" s="202"/>
      <c r="H226" s="202"/>
    </row>
    <row r="227" spans="2:8" ht="12.75">
      <c r="B227" s="199"/>
      <c r="C227" s="200"/>
      <c r="D227" s="201"/>
      <c r="E227" s="200"/>
      <c r="F227" s="202"/>
      <c r="G227" s="202"/>
      <c r="H227" s="202"/>
    </row>
    <row r="228" spans="2:8" ht="12.75">
      <c r="B228" s="199"/>
      <c r="C228" s="200"/>
      <c r="D228" s="201"/>
      <c r="E228" s="200"/>
      <c r="F228" s="202"/>
      <c r="G228" s="202"/>
      <c r="H228" s="202"/>
    </row>
    <row r="229" spans="2:8" ht="12.75">
      <c r="B229" s="199"/>
      <c r="C229" s="200"/>
      <c r="D229" s="201"/>
      <c r="E229" s="200"/>
      <c r="F229" s="202"/>
      <c r="G229" s="202"/>
      <c r="H229" s="202"/>
    </row>
    <row r="230" spans="2:8" ht="12.75">
      <c r="B230" s="199"/>
      <c r="C230" s="200"/>
      <c r="D230" s="201"/>
      <c r="E230" s="200"/>
      <c r="F230" s="202"/>
      <c r="G230" s="202"/>
      <c r="H230" s="202"/>
    </row>
    <row r="231" spans="2:8" ht="12.75">
      <c r="B231" s="199"/>
      <c r="C231" s="200"/>
      <c r="D231" s="201"/>
      <c r="E231" s="200"/>
      <c r="F231" s="202"/>
      <c r="G231" s="202"/>
      <c r="H231" s="202"/>
    </row>
    <row r="232" spans="2:8" ht="12.75">
      <c r="B232" s="199"/>
      <c r="C232" s="200"/>
      <c r="D232" s="201"/>
      <c r="E232" s="200"/>
      <c r="F232" s="202"/>
      <c r="G232" s="202"/>
      <c r="H232" s="202"/>
    </row>
    <row r="233" spans="2:8" ht="12.75">
      <c r="B233" s="199"/>
      <c r="C233" s="200"/>
      <c r="D233" s="201"/>
      <c r="E233" s="200"/>
      <c r="F233" s="202"/>
      <c r="G233" s="202"/>
      <c r="H233" s="202"/>
    </row>
    <row r="234" spans="2:8" ht="12.75">
      <c r="B234" s="199"/>
      <c r="C234" s="200"/>
      <c r="D234" s="201"/>
      <c r="E234" s="200"/>
      <c r="F234" s="202"/>
      <c r="G234" s="202"/>
      <c r="H234" s="202"/>
    </row>
    <row r="235" spans="2:8" ht="12.75">
      <c r="B235" s="199"/>
      <c r="C235" s="200"/>
      <c r="D235" s="201"/>
      <c r="E235" s="200"/>
      <c r="F235" s="202"/>
      <c r="G235" s="202"/>
      <c r="H235" s="202"/>
    </row>
    <row r="236" spans="2:8" ht="12.75">
      <c r="B236" s="199"/>
      <c r="C236" s="200"/>
      <c r="D236" s="201"/>
      <c r="E236" s="200"/>
      <c r="F236" s="202"/>
      <c r="G236" s="202"/>
      <c r="H236" s="202"/>
    </row>
    <row r="237" spans="2:8" ht="12.75">
      <c r="B237" s="199"/>
      <c r="C237" s="200"/>
      <c r="D237" s="201"/>
      <c r="E237" s="200"/>
      <c r="F237" s="202"/>
      <c r="G237" s="202"/>
      <c r="H237" s="202"/>
    </row>
    <row r="238" spans="2:8" ht="12.75">
      <c r="B238" s="199"/>
      <c r="C238" s="200"/>
      <c r="D238" s="201"/>
      <c r="E238" s="200"/>
      <c r="F238" s="202"/>
      <c r="G238" s="202"/>
      <c r="H238" s="202"/>
    </row>
    <row r="239" spans="2:8" ht="12.75">
      <c r="B239" s="199"/>
      <c r="C239" s="200"/>
      <c r="D239" s="201"/>
      <c r="E239" s="200"/>
      <c r="F239" s="202"/>
      <c r="G239" s="202"/>
      <c r="H239" s="202"/>
    </row>
    <row r="240" spans="2:8" ht="12.75">
      <c r="B240" s="199"/>
      <c r="C240" s="200"/>
      <c r="D240" s="201"/>
      <c r="E240" s="200"/>
      <c r="F240" s="202"/>
      <c r="G240" s="202"/>
      <c r="H240" s="202"/>
    </row>
    <row r="241" spans="2:8" ht="12.75">
      <c r="B241" s="199"/>
      <c r="C241" s="200"/>
      <c r="D241" s="201"/>
      <c r="E241" s="200"/>
      <c r="F241" s="202"/>
      <c r="G241" s="202"/>
      <c r="H241" s="202"/>
    </row>
    <row r="242" spans="2:8" ht="12.75">
      <c r="B242" s="199"/>
      <c r="C242" s="200"/>
      <c r="D242" s="201"/>
      <c r="E242" s="200"/>
      <c r="F242" s="202"/>
      <c r="G242" s="202"/>
      <c r="H242" s="202"/>
    </row>
    <row r="243" spans="2:8" ht="12.75">
      <c r="B243" s="199"/>
      <c r="C243" s="200"/>
      <c r="D243" s="201"/>
      <c r="E243" s="200"/>
      <c r="F243" s="202"/>
      <c r="G243" s="202"/>
      <c r="H243" s="202"/>
    </row>
    <row r="244" spans="2:8" ht="12.75">
      <c r="B244" s="199"/>
      <c r="C244" s="200"/>
      <c r="D244" s="201"/>
      <c r="E244" s="200"/>
      <c r="F244" s="202"/>
      <c r="G244" s="202"/>
      <c r="H244" s="202"/>
    </row>
    <row r="245" spans="2:6" ht="12.75">
      <c r="B245" s="199"/>
      <c r="C245" s="200"/>
      <c r="D245" s="201"/>
      <c r="E245" s="200"/>
      <c r="F245" s="202"/>
    </row>
  </sheetData>
  <sheetProtection/>
  <mergeCells count="6">
    <mergeCell ref="I67:M67"/>
    <mergeCell ref="A2:H2"/>
    <mergeCell ref="A3:H3"/>
    <mergeCell ref="G7:H7"/>
    <mergeCell ref="F5:H5"/>
    <mergeCell ref="F6:H6"/>
  </mergeCells>
  <printOptions horizontalCentered="1"/>
  <pageMargins left="0" right="0" top="0.5905511811023623" bottom="0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9"/>
  <sheetViews>
    <sheetView zoomScalePageLayoutView="0" workbookViewId="0" topLeftCell="A24">
      <selection activeCell="D162" sqref="D162"/>
    </sheetView>
  </sheetViews>
  <sheetFormatPr defaultColWidth="9.00390625" defaultRowHeight="12.75"/>
  <cols>
    <col min="1" max="1" width="60.125" style="24" customWidth="1"/>
    <col min="2" max="2" width="6.75390625" style="0" customWidth="1"/>
    <col min="3" max="3" width="16.75390625" style="29" customWidth="1"/>
    <col min="4" max="4" width="9.875" style="0" customWidth="1"/>
    <col min="5" max="5" width="10.25390625" style="0" customWidth="1"/>
    <col min="6" max="6" width="9.125" style="34" customWidth="1"/>
    <col min="7" max="7" width="10.00390625" style="34" customWidth="1"/>
    <col min="8" max="8" width="11.25390625" style="34" customWidth="1"/>
    <col min="9" max="9" width="10.625" style="0" customWidth="1"/>
    <col min="10" max="10" width="9.875" style="0" customWidth="1"/>
    <col min="11" max="11" width="13.00390625" style="0" customWidth="1"/>
  </cols>
  <sheetData>
    <row r="1" spans="1:11" ht="15">
      <c r="A1" s="18" t="s">
        <v>1002</v>
      </c>
      <c r="B1" s="7"/>
      <c r="C1" s="26"/>
      <c r="D1" s="7"/>
      <c r="E1" s="6"/>
      <c r="F1" s="7"/>
      <c r="G1" s="7"/>
      <c r="H1" s="7"/>
      <c r="I1" s="7"/>
      <c r="J1" s="711" t="s">
        <v>316</v>
      </c>
      <c r="K1" s="711"/>
    </row>
    <row r="2" spans="1:11" ht="15" customHeight="1">
      <c r="A2" s="709" t="s">
        <v>1173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</row>
    <row r="3" spans="1:11" ht="22.5" customHeight="1">
      <c r="A3" s="710" t="s">
        <v>1868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</row>
    <row r="4" spans="1:11" ht="15">
      <c r="A4" s="120"/>
      <c r="B4" s="206" t="s">
        <v>317</v>
      </c>
      <c r="C4" s="122" t="s">
        <v>318</v>
      </c>
      <c r="D4" s="121" t="s">
        <v>319</v>
      </c>
      <c r="E4" s="121" t="s">
        <v>320</v>
      </c>
      <c r="F4" s="121" t="s">
        <v>321</v>
      </c>
      <c r="G4" s="121" t="s">
        <v>322</v>
      </c>
      <c r="H4" s="121" t="s">
        <v>323</v>
      </c>
      <c r="I4" s="121" t="s">
        <v>305</v>
      </c>
      <c r="J4" s="121" t="s">
        <v>324</v>
      </c>
      <c r="K4" s="123" t="s">
        <v>305</v>
      </c>
    </row>
    <row r="5" spans="1:11" ht="15">
      <c r="A5" s="19" t="s">
        <v>325</v>
      </c>
      <c r="B5" s="203" t="s">
        <v>309</v>
      </c>
      <c r="C5" s="27" t="s">
        <v>326</v>
      </c>
      <c r="D5" s="8" t="s">
        <v>327</v>
      </c>
      <c r="E5" s="8" t="s">
        <v>328</v>
      </c>
      <c r="F5" s="8" t="s">
        <v>327</v>
      </c>
      <c r="G5" s="8" t="s">
        <v>329</v>
      </c>
      <c r="H5" s="8" t="s">
        <v>330</v>
      </c>
      <c r="I5" s="8" t="s">
        <v>331</v>
      </c>
      <c r="J5" s="8" t="s">
        <v>410</v>
      </c>
      <c r="K5" s="9" t="s">
        <v>331</v>
      </c>
    </row>
    <row r="6" spans="1:11" ht="15">
      <c r="A6" s="19"/>
      <c r="B6" s="203"/>
      <c r="C6" s="27" t="s">
        <v>332</v>
      </c>
      <c r="D6" s="8" t="s">
        <v>333</v>
      </c>
      <c r="E6" s="8" t="s">
        <v>334</v>
      </c>
      <c r="F6" s="8" t="s">
        <v>335</v>
      </c>
      <c r="G6" s="9"/>
      <c r="H6" s="10" t="s">
        <v>336</v>
      </c>
      <c r="I6" s="8" t="s">
        <v>310</v>
      </c>
      <c r="J6" s="8"/>
      <c r="K6" s="9" t="s">
        <v>310</v>
      </c>
    </row>
    <row r="7" spans="1:11" ht="15">
      <c r="A7" s="19"/>
      <c r="B7" s="203"/>
      <c r="C7" s="27"/>
      <c r="D7" s="8" t="s">
        <v>337</v>
      </c>
      <c r="E7" s="8" t="s">
        <v>338</v>
      </c>
      <c r="F7" s="8" t="s">
        <v>339</v>
      </c>
      <c r="G7" s="8"/>
      <c r="H7" s="8" t="s">
        <v>340</v>
      </c>
      <c r="I7" s="8" t="s">
        <v>341</v>
      </c>
      <c r="J7" s="8"/>
      <c r="K7" s="9" t="s">
        <v>313</v>
      </c>
    </row>
    <row r="8" spans="1:11" ht="15">
      <c r="A8" s="20"/>
      <c r="B8" s="207"/>
      <c r="C8" s="28"/>
      <c r="D8" s="12" t="s">
        <v>311</v>
      </c>
      <c r="E8" s="12"/>
      <c r="F8" s="12" t="s">
        <v>369</v>
      </c>
      <c r="G8" s="12"/>
      <c r="H8" s="12" t="s">
        <v>342</v>
      </c>
      <c r="I8" s="12" t="s">
        <v>370</v>
      </c>
      <c r="J8" s="12"/>
      <c r="K8" s="11" t="s">
        <v>315</v>
      </c>
    </row>
    <row r="9" spans="1:11" ht="15">
      <c r="A9" s="190">
        <v>2</v>
      </c>
      <c r="B9" s="208">
        <v>3</v>
      </c>
      <c r="C9" s="191">
        <v>4</v>
      </c>
      <c r="D9" s="171">
        <v>5</v>
      </c>
      <c r="E9" s="171">
        <v>6</v>
      </c>
      <c r="F9" s="171">
        <v>7</v>
      </c>
      <c r="G9" s="171">
        <v>8</v>
      </c>
      <c r="H9" s="171">
        <v>9</v>
      </c>
      <c r="I9" s="171">
        <v>10</v>
      </c>
      <c r="J9" s="171">
        <v>11</v>
      </c>
      <c r="K9" s="148">
        <v>12</v>
      </c>
    </row>
    <row r="10" spans="1:11" ht="15">
      <c r="A10" s="632"/>
      <c r="B10" s="633"/>
      <c r="C10" s="634" t="s">
        <v>1419</v>
      </c>
      <c r="D10" s="635"/>
      <c r="E10" s="165"/>
      <c r="F10" s="7"/>
      <c r="G10" s="9"/>
      <c r="H10" s="630"/>
      <c r="I10" s="516"/>
      <c r="J10" s="636"/>
      <c r="K10" s="101"/>
    </row>
    <row r="11" spans="1:11" ht="16.5">
      <c r="A11" s="632" t="s">
        <v>1418</v>
      </c>
      <c r="B11" s="633" t="s">
        <v>1869</v>
      </c>
      <c r="C11" s="634" t="s">
        <v>1448</v>
      </c>
      <c r="D11" s="635">
        <v>7.96</v>
      </c>
      <c r="E11" s="31"/>
      <c r="F11" s="7">
        <f>D11</f>
        <v>7.96</v>
      </c>
      <c r="G11" s="9" t="s">
        <v>653</v>
      </c>
      <c r="H11" s="630">
        <f>'осн.'!C17</f>
        <v>29276</v>
      </c>
      <c r="I11" s="516">
        <f aca="true" t="shared" si="0" ref="I11:I20">H11/25.4*F11</f>
        <v>9174.68</v>
      </c>
      <c r="J11" s="636">
        <f>'осн.'!F17</f>
        <v>2.164</v>
      </c>
      <c r="K11" s="101">
        <f>I11*J11</f>
        <v>19854.01</v>
      </c>
    </row>
    <row r="12" spans="1:11" ht="15">
      <c r="A12" s="637" t="s">
        <v>411</v>
      </c>
      <c r="B12" s="203"/>
      <c r="C12" s="27" t="s">
        <v>97</v>
      </c>
      <c r="D12" s="8"/>
      <c r="E12" s="9"/>
      <c r="F12" s="10"/>
      <c r="G12" s="9"/>
      <c r="H12" s="10"/>
      <c r="I12" s="516"/>
      <c r="J12" s="10"/>
      <c r="K12" s="101"/>
    </row>
    <row r="13" spans="1:12" ht="18.75" customHeight="1">
      <c r="A13" s="638" t="s">
        <v>415</v>
      </c>
      <c r="B13" s="639" t="s">
        <v>1870</v>
      </c>
      <c r="C13" s="640" t="s">
        <v>98</v>
      </c>
      <c r="D13" s="14">
        <v>0.81</v>
      </c>
      <c r="E13" s="31"/>
      <c r="F13" s="7">
        <v>0.81</v>
      </c>
      <c r="G13" s="641" t="s">
        <v>958</v>
      </c>
      <c r="H13" s="604">
        <f>'осн.'!C23</f>
        <v>20206</v>
      </c>
      <c r="I13" s="516">
        <f t="shared" si="0"/>
        <v>644.36</v>
      </c>
      <c r="J13" s="642">
        <f>'осн.'!F23</f>
        <v>2.15</v>
      </c>
      <c r="K13" s="101">
        <f>I13*J13</f>
        <v>1385.37</v>
      </c>
      <c r="L13" s="6"/>
    </row>
    <row r="14" spans="1:12" ht="18" customHeight="1">
      <c r="A14" s="15" t="s">
        <v>1608</v>
      </c>
      <c r="B14" s="639" t="s">
        <v>1870</v>
      </c>
      <c r="C14" s="640" t="s">
        <v>412</v>
      </c>
      <c r="D14" s="14">
        <v>1.85</v>
      </c>
      <c r="E14" s="31"/>
      <c r="F14" s="7">
        <f aca="true" t="shared" si="1" ref="F14:F23">D14</f>
        <v>1.85</v>
      </c>
      <c r="G14" s="9" t="s">
        <v>958</v>
      </c>
      <c r="H14" s="630">
        <f>'осн.'!C23</f>
        <v>20206</v>
      </c>
      <c r="I14" s="516">
        <f t="shared" si="0"/>
        <v>1471.7</v>
      </c>
      <c r="J14" s="636">
        <f>'осн.'!F23</f>
        <v>2.15</v>
      </c>
      <c r="K14" s="101">
        <f aca="true" t="shared" si="2" ref="K14:K20">I14*J14</f>
        <v>3164.16</v>
      </c>
      <c r="L14" s="6"/>
    </row>
    <row r="15" spans="1:12" ht="18" customHeight="1">
      <c r="A15" s="15" t="s">
        <v>1605</v>
      </c>
      <c r="B15" s="639" t="s">
        <v>344</v>
      </c>
      <c r="C15" s="640" t="s">
        <v>1607</v>
      </c>
      <c r="D15" s="14">
        <v>11.16</v>
      </c>
      <c r="E15" s="31"/>
      <c r="F15" s="7">
        <f t="shared" si="1"/>
        <v>11.16</v>
      </c>
      <c r="G15" s="9" t="s">
        <v>665</v>
      </c>
      <c r="H15" s="630">
        <f>'осн.'!C29</f>
        <v>25505</v>
      </c>
      <c r="I15" s="516">
        <f t="shared" si="0"/>
        <v>11206.13</v>
      </c>
      <c r="J15" s="7">
        <f>'осн.'!F29</f>
        <v>2.145</v>
      </c>
      <c r="K15" s="101">
        <f t="shared" si="2"/>
        <v>24037.15</v>
      </c>
      <c r="L15" s="6"/>
    </row>
    <row r="16" spans="1:12" ht="27" customHeight="1">
      <c r="A16" s="15" t="s">
        <v>1609</v>
      </c>
      <c r="B16" s="639" t="s">
        <v>1870</v>
      </c>
      <c r="C16" s="640" t="s">
        <v>412</v>
      </c>
      <c r="D16" s="14">
        <v>1.85</v>
      </c>
      <c r="E16" s="31"/>
      <c r="F16" s="7">
        <f>D16</f>
        <v>1.85</v>
      </c>
      <c r="G16" s="9" t="s">
        <v>958</v>
      </c>
      <c r="H16" s="630">
        <f>'осн.'!C23</f>
        <v>20206</v>
      </c>
      <c r="I16" s="516">
        <f>H16/25.4*F16</f>
        <v>1471.7</v>
      </c>
      <c r="J16" s="636">
        <f>'осн.'!F23</f>
        <v>2.15</v>
      </c>
      <c r="K16" s="101">
        <f>I16*J16</f>
        <v>3164.16</v>
      </c>
      <c r="L16" s="6"/>
    </row>
    <row r="17" spans="1:12" ht="16.5" customHeight="1">
      <c r="A17" s="643" t="s">
        <v>1610</v>
      </c>
      <c r="B17" s="14" t="s">
        <v>1606</v>
      </c>
      <c r="C17" s="640" t="s">
        <v>1611</v>
      </c>
      <c r="D17" s="14">
        <v>0.7</v>
      </c>
      <c r="E17" s="31"/>
      <c r="F17" s="7">
        <f>D17</f>
        <v>0.7</v>
      </c>
      <c r="G17" s="9" t="s">
        <v>958</v>
      </c>
      <c r="H17" s="630">
        <f>'осн.'!C23</f>
        <v>20206</v>
      </c>
      <c r="I17" s="516">
        <f>H17/25.4*F17</f>
        <v>556.86</v>
      </c>
      <c r="J17" s="636">
        <f>'осн.'!F23</f>
        <v>2.15</v>
      </c>
      <c r="K17" s="101">
        <f>I17*J17</f>
        <v>1197.25</v>
      </c>
      <c r="L17" s="6"/>
    </row>
    <row r="18" spans="1:12" ht="18.75" customHeight="1">
      <c r="A18" s="15" t="s">
        <v>192</v>
      </c>
      <c r="B18" s="639" t="s">
        <v>344</v>
      </c>
      <c r="C18" s="640" t="s">
        <v>193</v>
      </c>
      <c r="D18" s="14">
        <v>1.51</v>
      </c>
      <c r="E18" s="31"/>
      <c r="F18" s="7">
        <f t="shared" si="1"/>
        <v>1.51</v>
      </c>
      <c r="G18" s="9" t="s">
        <v>665</v>
      </c>
      <c r="H18" s="630">
        <f>'осн.'!C29</f>
        <v>25505</v>
      </c>
      <c r="I18" s="516">
        <f t="shared" si="0"/>
        <v>1516.24</v>
      </c>
      <c r="J18" s="7">
        <f>'осн.'!F29</f>
        <v>2.145</v>
      </c>
      <c r="K18" s="101">
        <f t="shared" si="2"/>
        <v>3252.33</v>
      </c>
      <c r="L18" s="6"/>
    </row>
    <row r="19" spans="1:12" ht="33" customHeight="1">
      <c r="A19" s="643" t="s">
        <v>1612</v>
      </c>
      <c r="B19" s="639" t="s">
        <v>344</v>
      </c>
      <c r="C19" s="640" t="s">
        <v>1449</v>
      </c>
      <c r="D19" s="14">
        <v>4.07</v>
      </c>
      <c r="E19" s="31"/>
      <c r="F19" s="7">
        <f t="shared" si="1"/>
        <v>4.07</v>
      </c>
      <c r="G19" s="9" t="s">
        <v>665</v>
      </c>
      <c r="H19" s="630">
        <f>'осн.'!C29</f>
        <v>25505</v>
      </c>
      <c r="I19" s="516">
        <f t="shared" si="0"/>
        <v>4086.82</v>
      </c>
      <c r="J19" s="7">
        <f>'осн.'!F29</f>
        <v>2.145</v>
      </c>
      <c r="K19" s="101">
        <f t="shared" si="2"/>
        <v>8766.23</v>
      </c>
      <c r="L19" s="6"/>
    </row>
    <row r="20" spans="1:12" ht="19.5" customHeight="1">
      <c r="A20" s="15" t="s">
        <v>1613</v>
      </c>
      <c r="B20" s="639" t="s">
        <v>1869</v>
      </c>
      <c r="C20" s="640" t="s">
        <v>1450</v>
      </c>
      <c r="D20" s="14">
        <v>12.53</v>
      </c>
      <c r="E20" s="31"/>
      <c r="F20" s="7">
        <f t="shared" si="1"/>
        <v>12.53</v>
      </c>
      <c r="G20" s="9" t="s">
        <v>665</v>
      </c>
      <c r="H20" s="630">
        <f>'осн.'!C29</f>
        <v>25505</v>
      </c>
      <c r="I20" s="516">
        <f t="shared" si="0"/>
        <v>12581.8</v>
      </c>
      <c r="J20" s="7">
        <f>'осн.'!F29</f>
        <v>2.145</v>
      </c>
      <c r="K20" s="101">
        <f t="shared" si="2"/>
        <v>26987.96</v>
      </c>
      <c r="L20" s="6"/>
    </row>
    <row r="21" spans="1:12" ht="16.5">
      <c r="A21" s="644" t="s">
        <v>195</v>
      </c>
      <c r="B21" s="639" t="s">
        <v>1871</v>
      </c>
      <c r="C21" s="640" t="s">
        <v>196</v>
      </c>
      <c r="D21" s="14">
        <v>0.09</v>
      </c>
      <c r="E21" s="31"/>
      <c r="F21" s="7">
        <f t="shared" si="1"/>
        <v>0.09</v>
      </c>
      <c r="G21" s="9" t="s">
        <v>662</v>
      </c>
      <c r="H21" s="630">
        <f>'осн.'!C35</f>
        <v>22746</v>
      </c>
      <c r="I21" s="516">
        <f>H21/25.4*F21</f>
        <v>80.6</v>
      </c>
      <c r="J21" s="7">
        <f>'осн.'!F35</f>
        <v>2.14</v>
      </c>
      <c r="K21" s="101">
        <f>I21*J21</f>
        <v>172.48</v>
      </c>
      <c r="L21" s="6"/>
    </row>
    <row r="22" spans="1:12" ht="16.5">
      <c r="A22" s="644" t="s">
        <v>1614</v>
      </c>
      <c r="B22" s="639" t="s">
        <v>1870</v>
      </c>
      <c r="C22" s="640" t="s">
        <v>667</v>
      </c>
      <c r="D22" s="14">
        <v>0.2</v>
      </c>
      <c r="E22" s="31"/>
      <c r="F22" s="7">
        <f t="shared" si="1"/>
        <v>0.2</v>
      </c>
      <c r="G22" s="9" t="s">
        <v>662</v>
      </c>
      <c r="H22" s="630">
        <f>'осн.'!C35</f>
        <v>22746</v>
      </c>
      <c r="I22" s="516">
        <f>H22/25.4*F22</f>
        <v>179.1</v>
      </c>
      <c r="J22" s="7">
        <f>'осн.'!F35</f>
        <v>2.14</v>
      </c>
      <c r="K22" s="101">
        <f>I22*J22</f>
        <v>383.27</v>
      </c>
      <c r="L22" s="6"/>
    </row>
    <row r="23" spans="1:12" ht="16.5">
      <c r="A23" s="644" t="s">
        <v>998</v>
      </c>
      <c r="B23" s="639" t="s">
        <v>1871</v>
      </c>
      <c r="C23" s="640" t="s">
        <v>664</v>
      </c>
      <c r="D23" s="14">
        <v>0.07</v>
      </c>
      <c r="E23" s="31"/>
      <c r="F23" s="7">
        <f t="shared" si="1"/>
        <v>0.07</v>
      </c>
      <c r="G23" s="9" t="s">
        <v>662</v>
      </c>
      <c r="H23" s="630">
        <f>'осн.'!C35</f>
        <v>22746</v>
      </c>
      <c r="I23" s="516">
        <f>H23/25.4*F23</f>
        <v>62.69</v>
      </c>
      <c r="J23" s="7">
        <f>'осн.'!F35</f>
        <v>2.14</v>
      </c>
      <c r="K23" s="101">
        <f>I23*J23</f>
        <v>134.16</v>
      </c>
      <c r="L23" s="6"/>
    </row>
    <row r="24" spans="1:12" ht="15" customHeight="1">
      <c r="A24" s="638" t="s">
        <v>99</v>
      </c>
      <c r="B24" s="639"/>
      <c r="C24" s="640" t="s">
        <v>100</v>
      </c>
      <c r="D24" s="163"/>
      <c r="E24" s="31"/>
      <c r="F24" s="7"/>
      <c r="G24" s="9"/>
      <c r="H24" s="7"/>
      <c r="I24" s="112"/>
      <c r="J24" s="6"/>
      <c r="K24" s="101"/>
      <c r="L24" s="6"/>
    </row>
    <row r="25" spans="1:12" ht="15">
      <c r="A25" s="15" t="s">
        <v>101</v>
      </c>
      <c r="B25" s="639" t="s">
        <v>345</v>
      </c>
      <c r="C25" s="640" t="s">
        <v>361</v>
      </c>
      <c r="D25" s="163">
        <v>1.08</v>
      </c>
      <c r="E25" s="31"/>
      <c r="F25" s="7">
        <v>1.08</v>
      </c>
      <c r="G25" s="9" t="s">
        <v>416</v>
      </c>
      <c r="H25" s="630">
        <f>'осн.'!C41</f>
        <v>25107</v>
      </c>
      <c r="I25" s="516">
        <f>H25/25.4*F25</f>
        <v>1067.54</v>
      </c>
      <c r="J25" s="636">
        <f>'осн.'!F41</f>
        <v>2.179</v>
      </c>
      <c r="K25" s="101">
        <f aca="true" t="shared" si="3" ref="K25:K73">I25*J25</f>
        <v>2326.17</v>
      </c>
      <c r="L25" s="6"/>
    </row>
    <row r="26" spans="1:12" ht="15">
      <c r="A26" s="15" t="s">
        <v>102</v>
      </c>
      <c r="B26" s="639" t="s">
        <v>345</v>
      </c>
      <c r="C26" s="640" t="s">
        <v>362</v>
      </c>
      <c r="D26" s="163">
        <v>1.19</v>
      </c>
      <c r="E26" s="31"/>
      <c r="F26" s="7">
        <v>1.19</v>
      </c>
      <c r="G26" s="9" t="s">
        <v>416</v>
      </c>
      <c r="H26" s="630">
        <f>'осн.'!C41</f>
        <v>25107</v>
      </c>
      <c r="I26" s="516">
        <f>H26/25.4*F26</f>
        <v>1176.27</v>
      </c>
      <c r="J26" s="636">
        <f>'осн.'!F41</f>
        <v>2.179</v>
      </c>
      <c r="K26" s="101">
        <f t="shared" si="3"/>
        <v>2563.09</v>
      </c>
      <c r="L26" s="6"/>
    </row>
    <row r="27" spans="1:12" ht="15">
      <c r="A27" s="15" t="s">
        <v>103</v>
      </c>
      <c r="B27" s="639" t="s">
        <v>346</v>
      </c>
      <c r="C27" s="640" t="s">
        <v>363</v>
      </c>
      <c r="D27" s="163">
        <v>0.22</v>
      </c>
      <c r="E27" s="31"/>
      <c r="F27" s="7">
        <v>0.22</v>
      </c>
      <c r="G27" s="9" t="s">
        <v>416</v>
      </c>
      <c r="H27" s="630">
        <f>'осн.'!C41</f>
        <v>25107</v>
      </c>
      <c r="I27" s="516">
        <f>H27/25.4*F27</f>
        <v>217.46</v>
      </c>
      <c r="J27" s="636">
        <f>'осн.'!F41</f>
        <v>2.179</v>
      </c>
      <c r="K27" s="101">
        <f t="shared" si="3"/>
        <v>473.85</v>
      </c>
      <c r="L27" s="6"/>
    </row>
    <row r="28" spans="1:12" ht="15">
      <c r="A28" s="15" t="s">
        <v>1616</v>
      </c>
      <c r="B28" s="639"/>
      <c r="C28" s="640" t="s">
        <v>438</v>
      </c>
      <c r="D28" s="163"/>
      <c r="E28" s="31"/>
      <c r="F28" s="173"/>
      <c r="G28" s="9"/>
      <c r="H28" s="630"/>
      <c r="I28" s="516"/>
      <c r="J28" s="636"/>
      <c r="K28" s="101"/>
      <c r="L28" s="6"/>
    </row>
    <row r="29" spans="1:12" ht="15">
      <c r="A29" s="15" t="s">
        <v>174</v>
      </c>
      <c r="B29" s="639" t="s">
        <v>350</v>
      </c>
      <c r="C29" s="640" t="s">
        <v>1422</v>
      </c>
      <c r="D29" s="163">
        <v>3.72</v>
      </c>
      <c r="E29" s="31"/>
      <c r="F29" s="173">
        <f>D29</f>
        <v>3.72</v>
      </c>
      <c r="G29" s="9" t="s">
        <v>175</v>
      </c>
      <c r="H29" s="630">
        <f>'осн.'!C48</f>
        <v>46494</v>
      </c>
      <c r="I29" s="516">
        <f>H29/25.4*F29</f>
        <v>6809.36</v>
      </c>
      <c r="J29" s="636">
        <f>'осн.'!F48</f>
        <v>1.875</v>
      </c>
      <c r="K29" s="101">
        <f t="shared" si="3"/>
        <v>12767.55</v>
      </c>
      <c r="L29" s="6"/>
    </row>
    <row r="30" spans="1:12" ht="15">
      <c r="A30" s="15" t="s">
        <v>1618</v>
      </c>
      <c r="B30" s="639"/>
      <c r="C30" s="640" t="s">
        <v>553</v>
      </c>
      <c r="D30" s="163"/>
      <c r="E30" s="31"/>
      <c r="F30" s="173"/>
      <c r="G30" s="9"/>
      <c r="H30" s="630"/>
      <c r="I30" s="516"/>
      <c r="J30" s="636"/>
      <c r="K30" s="101"/>
      <c r="L30" s="6"/>
    </row>
    <row r="31" spans="1:12" ht="30">
      <c r="A31" s="15" t="s">
        <v>1890</v>
      </c>
      <c r="B31" s="639" t="s">
        <v>350</v>
      </c>
      <c r="C31" s="640" t="s">
        <v>1424</v>
      </c>
      <c r="D31" s="163">
        <v>3.4</v>
      </c>
      <c r="E31" s="31"/>
      <c r="F31" s="173">
        <f>D31</f>
        <v>3.4</v>
      </c>
      <c r="G31" s="9" t="s">
        <v>556</v>
      </c>
      <c r="H31" s="630">
        <f>'осн.'!C55</f>
        <v>47895</v>
      </c>
      <c r="I31" s="516">
        <f aca="true" t="shared" si="4" ref="I31:I37">H31/25.4*F31</f>
        <v>6411.14</v>
      </c>
      <c r="J31" s="636">
        <f>'осн.'!F55</f>
        <v>2.092</v>
      </c>
      <c r="K31" s="101">
        <f t="shared" si="3"/>
        <v>13412.1</v>
      </c>
      <c r="L31" s="6"/>
    </row>
    <row r="32" spans="1:12" ht="30">
      <c r="A32" s="15" t="s">
        <v>1891</v>
      </c>
      <c r="B32" s="639" t="s">
        <v>350</v>
      </c>
      <c r="C32" s="640" t="s">
        <v>1423</v>
      </c>
      <c r="D32" s="163">
        <v>10.26</v>
      </c>
      <c r="E32" s="31"/>
      <c r="F32" s="173">
        <f aca="true" t="shared" si="5" ref="F32:F37">D32</f>
        <v>10.26</v>
      </c>
      <c r="G32" s="9" t="s">
        <v>556</v>
      </c>
      <c r="H32" s="630">
        <f>H31</f>
        <v>47895</v>
      </c>
      <c r="I32" s="516">
        <f t="shared" si="4"/>
        <v>19346.56</v>
      </c>
      <c r="J32" s="636">
        <f>J31</f>
        <v>2.092</v>
      </c>
      <c r="K32" s="101">
        <f>I32*J32</f>
        <v>40473</v>
      </c>
      <c r="L32" s="6"/>
    </row>
    <row r="33" spans="1:12" ht="15">
      <c r="A33" s="15" t="s">
        <v>1241</v>
      </c>
      <c r="B33" s="639" t="s">
        <v>350</v>
      </c>
      <c r="C33" s="640" t="s">
        <v>1424</v>
      </c>
      <c r="D33" s="163">
        <v>3.4</v>
      </c>
      <c r="E33" s="31"/>
      <c r="F33" s="173">
        <f t="shared" si="5"/>
        <v>3.4</v>
      </c>
      <c r="G33" s="9" t="s">
        <v>556</v>
      </c>
      <c r="H33" s="630">
        <v>47895</v>
      </c>
      <c r="I33" s="516">
        <f t="shared" si="4"/>
        <v>6411.14</v>
      </c>
      <c r="J33" s="636">
        <v>1.813</v>
      </c>
      <c r="K33" s="101">
        <f>I33*J33</f>
        <v>11623.4</v>
      </c>
      <c r="L33" s="6"/>
    </row>
    <row r="34" spans="1:12" ht="30">
      <c r="A34" s="15" t="s">
        <v>1892</v>
      </c>
      <c r="B34" s="639" t="s">
        <v>350</v>
      </c>
      <c r="C34" s="640" t="s">
        <v>1425</v>
      </c>
      <c r="D34" s="163">
        <v>15.3</v>
      </c>
      <c r="E34" s="31"/>
      <c r="F34" s="173">
        <f t="shared" si="5"/>
        <v>15.3</v>
      </c>
      <c r="G34" s="9" t="s">
        <v>558</v>
      </c>
      <c r="H34" s="630">
        <f>'осн.'!C62</f>
        <v>38053</v>
      </c>
      <c r="I34" s="516">
        <f t="shared" si="4"/>
        <v>22921.69</v>
      </c>
      <c r="J34" s="636">
        <f>'осн.'!F62</f>
        <v>2.06</v>
      </c>
      <c r="K34" s="101">
        <f t="shared" si="3"/>
        <v>47218.68</v>
      </c>
      <c r="L34" s="6"/>
    </row>
    <row r="35" spans="1:12" ht="15">
      <c r="A35" s="15" t="s">
        <v>1242</v>
      </c>
      <c r="B35" s="639" t="s">
        <v>350</v>
      </c>
      <c r="C35" s="640" t="s">
        <v>1426</v>
      </c>
      <c r="D35" s="163">
        <v>5.37</v>
      </c>
      <c r="E35" s="31"/>
      <c r="F35" s="173">
        <f t="shared" si="5"/>
        <v>5.37</v>
      </c>
      <c r="G35" s="9" t="s">
        <v>558</v>
      </c>
      <c r="H35" s="630">
        <f>'осн.'!C62</f>
        <v>38053</v>
      </c>
      <c r="I35" s="516">
        <f t="shared" si="4"/>
        <v>8045.06</v>
      </c>
      <c r="J35" s="636">
        <f>'осн.'!F62</f>
        <v>2.06</v>
      </c>
      <c r="K35" s="101">
        <f>I35*J35</f>
        <v>16572.82</v>
      </c>
      <c r="L35" s="6"/>
    </row>
    <row r="36" spans="1:12" ht="15">
      <c r="A36" s="15" t="s">
        <v>569</v>
      </c>
      <c r="B36" s="639" t="s">
        <v>397</v>
      </c>
      <c r="C36" s="640" t="s">
        <v>571</v>
      </c>
      <c r="D36" s="163">
        <v>2.18</v>
      </c>
      <c r="E36" s="31"/>
      <c r="F36" s="173">
        <f t="shared" si="5"/>
        <v>2.18</v>
      </c>
      <c r="G36" s="9" t="s">
        <v>94</v>
      </c>
      <c r="H36" s="630">
        <f>'осн.'!C69</f>
        <v>38053</v>
      </c>
      <c r="I36" s="516">
        <f t="shared" si="4"/>
        <v>3265.97</v>
      </c>
      <c r="J36" s="636">
        <f>'осн.'!F69</f>
        <v>2.06</v>
      </c>
      <c r="K36" s="101">
        <f t="shared" si="3"/>
        <v>6727.9</v>
      </c>
      <c r="L36" s="6"/>
    </row>
    <row r="37" spans="1:12" ht="15">
      <c r="A37" s="15" t="s">
        <v>570</v>
      </c>
      <c r="B37" s="639" t="s">
        <v>397</v>
      </c>
      <c r="C37" s="640" t="s">
        <v>1427</v>
      </c>
      <c r="D37" s="163">
        <v>1.93</v>
      </c>
      <c r="E37" s="31"/>
      <c r="F37" s="173">
        <f t="shared" si="5"/>
        <v>1.93</v>
      </c>
      <c r="G37" s="9" t="s">
        <v>94</v>
      </c>
      <c r="H37" s="630">
        <f>'осн.'!C69</f>
        <v>38053</v>
      </c>
      <c r="I37" s="516">
        <f t="shared" si="4"/>
        <v>2891.43</v>
      </c>
      <c r="J37" s="636">
        <f>'осн.'!F69</f>
        <v>2.06</v>
      </c>
      <c r="K37" s="101">
        <f t="shared" si="3"/>
        <v>5956.35</v>
      </c>
      <c r="L37" s="6"/>
    </row>
    <row r="38" spans="1:12" ht="15">
      <c r="A38" s="15" t="s">
        <v>1624</v>
      </c>
      <c r="B38" s="639"/>
      <c r="C38" s="640" t="s">
        <v>443</v>
      </c>
      <c r="D38" s="163"/>
      <c r="E38" s="31"/>
      <c r="F38" s="173"/>
      <c r="G38" s="9"/>
      <c r="H38" s="630"/>
      <c r="I38" s="516"/>
      <c r="J38" s="636"/>
      <c r="K38" s="101"/>
      <c r="L38" s="6"/>
    </row>
    <row r="39" spans="1:12" ht="18.75" customHeight="1">
      <c r="A39" s="15" t="s">
        <v>442</v>
      </c>
      <c r="B39" s="639" t="s">
        <v>397</v>
      </c>
      <c r="C39" s="640" t="s">
        <v>1428</v>
      </c>
      <c r="D39" s="163">
        <v>3.08</v>
      </c>
      <c r="E39" s="31">
        <v>1.2</v>
      </c>
      <c r="F39" s="173">
        <f>D39*E39</f>
        <v>3.7</v>
      </c>
      <c r="G39" s="9" t="s">
        <v>440</v>
      </c>
      <c r="H39" s="630">
        <f>'осн.'!C76</f>
        <v>55785</v>
      </c>
      <c r="I39" s="516">
        <f>H39/25.4*F39</f>
        <v>8126.16</v>
      </c>
      <c r="J39" s="636">
        <f>'осн.'!F76</f>
        <v>1.39</v>
      </c>
      <c r="K39" s="101">
        <f t="shared" si="3"/>
        <v>11295.36</v>
      </c>
      <c r="L39" s="6"/>
    </row>
    <row r="40" spans="1:12" ht="18.75" customHeight="1">
      <c r="A40" s="15" t="s">
        <v>445</v>
      </c>
      <c r="B40" s="639" t="s">
        <v>1159</v>
      </c>
      <c r="C40" s="640"/>
      <c r="D40" s="535">
        <v>1</v>
      </c>
      <c r="E40" s="31"/>
      <c r="F40" s="630">
        <v>1</v>
      </c>
      <c r="G40" s="9" t="s">
        <v>450</v>
      </c>
      <c r="H40" s="630">
        <f>'осн.'!C82</f>
        <v>39734</v>
      </c>
      <c r="I40" s="516">
        <f>H40/25.4*F40</f>
        <v>1564.33</v>
      </c>
      <c r="J40" s="636">
        <f>'осн.'!F82</f>
        <v>1.921</v>
      </c>
      <c r="K40" s="101">
        <f t="shared" si="3"/>
        <v>3005.08</v>
      </c>
      <c r="L40" s="6"/>
    </row>
    <row r="41" spans="1:12" ht="15">
      <c r="A41" s="288" t="s">
        <v>1629</v>
      </c>
      <c r="B41" s="639"/>
      <c r="C41" s="640" t="s">
        <v>1163</v>
      </c>
      <c r="D41" s="535"/>
      <c r="E41" s="31"/>
      <c r="F41" s="630"/>
      <c r="G41" s="9"/>
      <c r="H41" s="630"/>
      <c r="I41" s="516"/>
      <c r="J41" s="636"/>
      <c r="K41" s="101"/>
      <c r="L41" s="6"/>
    </row>
    <row r="42" spans="1:12" ht="15">
      <c r="A42" s="15" t="s">
        <v>1161</v>
      </c>
      <c r="B42" s="639" t="s">
        <v>1159</v>
      </c>
      <c r="C42" s="640"/>
      <c r="D42" s="535">
        <v>1</v>
      </c>
      <c r="E42" s="31"/>
      <c r="F42" s="630">
        <v>1</v>
      </c>
      <c r="G42" s="9" t="s">
        <v>1162</v>
      </c>
      <c r="H42" s="630">
        <f>'осн.'!C89</f>
        <v>509646</v>
      </c>
      <c r="I42" s="516">
        <f>H42/25.4</f>
        <v>20064.8</v>
      </c>
      <c r="J42" s="636">
        <f>'осн.'!F89</f>
        <v>1.1</v>
      </c>
      <c r="K42" s="101">
        <f t="shared" si="3"/>
        <v>22071.28</v>
      </c>
      <c r="L42" s="6"/>
    </row>
    <row r="43" spans="1:12" ht="15">
      <c r="A43" s="15" t="s">
        <v>1164</v>
      </c>
      <c r="B43" s="639" t="s">
        <v>1159</v>
      </c>
      <c r="C43" s="640"/>
      <c r="D43" s="535">
        <v>1</v>
      </c>
      <c r="E43" s="31"/>
      <c r="F43" s="630">
        <v>1</v>
      </c>
      <c r="G43" s="9" t="s">
        <v>1162</v>
      </c>
      <c r="H43" s="630">
        <f>'осн.'!C96</f>
        <v>481747</v>
      </c>
      <c r="I43" s="516">
        <f>H43/25.4</f>
        <v>18966.42</v>
      </c>
      <c r="J43" s="636">
        <f>'осн.'!F96</f>
        <v>0.935</v>
      </c>
      <c r="K43" s="101">
        <f t="shared" si="3"/>
        <v>17733.6</v>
      </c>
      <c r="L43" s="6"/>
    </row>
    <row r="44" spans="1:12" ht="15">
      <c r="A44" s="15" t="s">
        <v>238</v>
      </c>
      <c r="B44" s="639" t="s">
        <v>1159</v>
      </c>
      <c r="C44" s="640"/>
      <c r="D44" s="535">
        <v>1</v>
      </c>
      <c r="E44" s="31"/>
      <c r="F44" s="630">
        <v>1</v>
      </c>
      <c r="G44" s="9" t="s">
        <v>1162</v>
      </c>
      <c r="H44" s="630">
        <f>'осн.'!C102</f>
        <v>363559</v>
      </c>
      <c r="I44" s="516">
        <f>H44/25.4</f>
        <v>14313.35</v>
      </c>
      <c r="J44" s="636">
        <f>'осн.'!F102</f>
        <v>1.057</v>
      </c>
      <c r="K44" s="101">
        <f t="shared" si="3"/>
        <v>15129.21</v>
      </c>
      <c r="L44" s="6"/>
    </row>
    <row r="45" spans="1:12" ht="15">
      <c r="A45" s="15" t="s">
        <v>1454</v>
      </c>
      <c r="B45" s="639"/>
      <c r="C45" s="640" t="s">
        <v>1455</v>
      </c>
      <c r="D45" s="163"/>
      <c r="E45" s="31"/>
      <c r="F45" s="173"/>
      <c r="G45" s="9"/>
      <c r="H45" s="630"/>
      <c r="I45" s="516"/>
      <c r="J45" s="636"/>
      <c r="K45" s="101"/>
      <c r="L45" s="6"/>
    </row>
    <row r="46" spans="1:12" ht="18">
      <c r="A46" s="17" t="s">
        <v>1452</v>
      </c>
      <c r="B46" s="14" t="s">
        <v>1872</v>
      </c>
      <c r="C46" s="640" t="s">
        <v>1456</v>
      </c>
      <c r="D46" s="163">
        <v>1.33</v>
      </c>
      <c r="E46" s="31">
        <v>1.253</v>
      </c>
      <c r="F46" s="173">
        <f>D46*E46</f>
        <v>1.67</v>
      </c>
      <c r="G46" s="9" t="s">
        <v>1468</v>
      </c>
      <c r="H46" s="630">
        <f>'осн.'!C109</f>
        <v>159494</v>
      </c>
      <c r="I46" s="516">
        <f>H46/25.4*F46</f>
        <v>10486.42</v>
      </c>
      <c r="J46" s="636">
        <f>'осн.'!F109</f>
        <v>1.38</v>
      </c>
      <c r="K46" s="101">
        <f t="shared" si="3"/>
        <v>14471.26</v>
      </c>
      <c r="L46" s="6"/>
    </row>
    <row r="47" spans="1:12" ht="12.75" customHeight="1">
      <c r="A47" s="17" t="s">
        <v>1453</v>
      </c>
      <c r="B47" s="14" t="s">
        <v>1416</v>
      </c>
      <c r="C47" s="640" t="s">
        <v>1457</v>
      </c>
      <c r="D47" s="289" t="s">
        <v>1458</v>
      </c>
      <c r="E47" s="645">
        <v>1.516</v>
      </c>
      <c r="F47" s="173">
        <f>48.3*2*E47</f>
        <v>146.45</v>
      </c>
      <c r="G47" s="9" t="s">
        <v>1474</v>
      </c>
      <c r="H47" s="630">
        <f>'осн.'!C116</f>
        <v>304568</v>
      </c>
      <c r="I47" s="516">
        <f>H47/25.4*F47</f>
        <v>1756062.35</v>
      </c>
      <c r="J47" s="636">
        <f>'осн.'!F116</f>
        <v>1.59</v>
      </c>
      <c r="K47" s="101">
        <f t="shared" si="3"/>
        <v>2792139.14</v>
      </c>
      <c r="L47" s="6"/>
    </row>
    <row r="48" spans="1:12" ht="15">
      <c r="A48" s="15" t="s">
        <v>1639</v>
      </c>
      <c r="B48" s="639"/>
      <c r="C48" s="640" t="s">
        <v>114</v>
      </c>
      <c r="D48" s="163"/>
      <c r="E48" s="31"/>
      <c r="F48" s="173"/>
      <c r="G48" s="9"/>
      <c r="H48" s="630"/>
      <c r="I48" s="516"/>
      <c r="J48" s="636"/>
      <c r="K48" s="101"/>
      <c r="L48" s="6"/>
    </row>
    <row r="49" spans="1:12" ht="16.5">
      <c r="A49" s="17" t="s">
        <v>573</v>
      </c>
      <c r="B49" s="639" t="s">
        <v>1873</v>
      </c>
      <c r="C49" s="640" t="s">
        <v>541</v>
      </c>
      <c r="D49" s="163">
        <v>3.54</v>
      </c>
      <c r="E49" s="31" t="s">
        <v>117</v>
      </c>
      <c r="F49" s="173">
        <f>D49/6.65*1.25</f>
        <v>0.67</v>
      </c>
      <c r="G49" s="646" t="s">
        <v>118</v>
      </c>
      <c r="H49" s="630">
        <v>789</v>
      </c>
      <c r="I49" s="516">
        <f>F49*H49</f>
        <v>528.63</v>
      </c>
      <c r="J49" s="636">
        <f>'осн.'!F122</f>
        <v>2.174</v>
      </c>
      <c r="K49" s="101">
        <f>I49*J49</f>
        <v>1149.24</v>
      </c>
      <c r="L49" s="6"/>
    </row>
    <row r="50" spans="1:12" ht="16.5">
      <c r="A50" s="17" t="s">
        <v>107</v>
      </c>
      <c r="B50" s="639" t="s">
        <v>1873</v>
      </c>
      <c r="C50" s="640" t="s">
        <v>542</v>
      </c>
      <c r="D50" s="163">
        <v>1.54</v>
      </c>
      <c r="E50" s="31" t="s">
        <v>115</v>
      </c>
      <c r="F50" s="173">
        <f>D50/6.65</f>
        <v>0.23</v>
      </c>
      <c r="G50" s="646" t="s">
        <v>118</v>
      </c>
      <c r="H50" s="630">
        <f>'осн.'!C122</f>
        <v>789</v>
      </c>
      <c r="I50" s="516">
        <f aca="true" t="shared" si="6" ref="I50:I70">F50*H50</f>
        <v>181.47</v>
      </c>
      <c r="J50" s="636">
        <f>J49</f>
        <v>2.174</v>
      </c>
      <c r="K50" s="101">
        <f t="shared" si="3"/>
        <v>394.52</v>
      </c>
      <c r="L50" s="6"/>
    </row>
    <row r="51" spans="1:12" ht="16.5">
      <c r="A51" s="17" t="s">
        <v>242</v>
      </c>
      <c r="B51" s="639" t="s">
        <v>1873</v>
      </c>
      <c r="C51" s="640" t="s">
        <v>542</v>
      </c>
      <c r="D51" s="163">
        <v>1.54</v>
      </c>
      <c r="E51" s="31" t="s">
        <v>117</v>
      </c>
      <c r="F51" s="173">
        <f>D51/6.65*1.25</f>
        <v>0.29</v>
      </c>
      <c r="G51" s="646" t="s">
        <v>118</v>
      </c>
      <c r="H51" s="630">
        <f>'осн.'!C122</f>
        <v>789</v>
      </c>
      <c r="I51" s="516">
        <f t="shared" si="6"/>
        <v>228.81</v>
      </c>
      <c r="J51" s="636">
        <f aca="true" t="shared" si="7" ref="J51:J57">J50</f>
        <v>2.174</v>
      </c>
      <c r="K51" s="101">
        <f t="shared" si="3"/>
        <v>497.43</v>
      </c>
      <c r="L51" s="6"/>
    </row>
    <row r="52" spans="1:12" ht="16.5">
      <c r="A52" s="17" t="s">
        <v>106</v>
      </c>
      <c r="B52" s="639" t="s">
        <v>1873</v>
      </c>
      <c r="C52" s="640" t="s">
        <v>543</v>
      </c>
      <c r="D52" s="163">
        <v>2.39</v>
      </c>
      <c r="E52" s="31" t="s">
        <v>115</v>
      </c>
      <c r="F52" s="173">
        <f>D52/6.65</f>
        <v>0.36</v>
      </c>
      <c r="G52" s="646" t="s">
        <v>118</v>
      </c>
      <c r="H52" s="630">
        <f>'осн.'!C122</f>
        <v>789</v>
      </c>
      <c r="I52" s="516">
        <f t="shared" si="6"/>
        <v>284.04</v>
      </c>
      <c r="J52" s="636">
        <f t="shared" si="7"/>
        <v>2.174</v>
      </c>
      <c r="K52" s="101">
        <f t="shared" si="3"/>
        <v>617.5</v>
      </c>
      <c r="L52" s="6"/>
    </row>
    <row r="53" spans="1:12" ht="16.5">
      <c r="A53" s="17" t="s">
        <v>243</v>
      </c>
      <c r="B53" s="639" t="s">
        <v>1873</v>
      </c>
      <c r="C53" s="640" t="s">
        <v>543</v>
      </c>
      <c r="D53" s="163">
        <v>2.39</v>
      </c>
      <c r="E53" s="31" t="s">
        <v>117</v>
      </c>
      <c r="F53" s="173">
        <f>D53/6.65*1.25</f>
        <v>0.45</v>
      </c>
      <c r="G53" s="646" t="s">
        <v>118</v>
      </c>
      <c r="H53" s="630">
        <f>'осн.'!C122</f>
        <v>789</v>
      </c>
      <c r="I53" s="516">
        <f t="shared" si="6"/>
        <v>355.05</v>
      </c>
      <c r="J53" s="636">
        <f t="shared" si="7"/>
        <v>2.174</v>
      </c>
      <c r="K53" s="101">
        <f t="shared" si="3"/>
        <v>771.88</v>
      </c>
      <c r="L53" s="6"/>
    </row>
    <row r="54" spans="1:12" ht="16.5">
      <c r="A54" s="17" t="s">
        <v>108</v>
      </c>
      <c r="B54" s="639" t="s">
        <v>1873</v>
      </c>
      <c r="C54" s="640" t="s">
        <v>544</v>
      </c>
      <c r="D54" s="163">
        <v>3.72</v>
      </c>
      <c r="E54" s="31" t="s">
        <v>115</v>
      </c>
      <c r="F54" s="173">
        <f>D54/6.65</f>
        <v>0.56</v>
      </c>
      <c r="G54" s="646" t="s">
        <v>118</v>
      </c>
      <c r="H54" s="630">
        <f>'осн.'!C122</f>
        <v>789</v>
      </c>
      <c r="I54" s="516">
        <f t="shared" si="6"/>
        <v>441.84</v>
      </c>
      <c r="J54" s="636">
        <f t="shared" si="7"/>
        <v>2.174</v>
      </c>
      <c r="K54" s="101">
        <f t="shared" si="3"/>
        <v>960.56</v>
      </c>
      <c r="L54" s="6"/>
    </row>
    <row r="55" spans="1:12" ht="16.5">
      <c r="A55" s="17" t="s">
        <v>244</v>
      </c>
      <c r="B55" s="639" t="s">
        <v>1873</v>
      </c>
      <c r="C55" s="640" t="s">
        <v>544</v>
      </c>
      <c r="D55" s="163">
        <v>3.72</v>
      </c>
      <c r="E55" s="31" t="s">
        <v>117</v>
      </c>
      <c r="F55" s="173">
        <f>D55/6.65*1.25</f>
        <v>0.7</v>
      </c>
      <c r="G55" s="646" t="s">
        <v>118</v>
      </c>
      <c r="H55" s="630">
        <f>'осн.'!C122</f>
        <v>789</v>
      </c>
      <c r="I55" s="516">
        <f t="shared" si="6"/>
        <v>552.3</v>
      </c>
      <c r="J55" s="636">
        <f t="shared" si="7"/>
        <v>2.174</v>
      </c>
      <c r="K55" s="101">
        <f t="shared" si="3"/>
        <v>1200.7</v>
      </c>
      <c r="L55" s="6"/>
    </row>
    <row r="56" spans="1:12" ht="16.5">
      <c r="A56" s="17" t="s">
        <v>241</v>
      </c>
      <c r="B56" s="639" t="s">
        <v>1873</v>
      </c>
      <c r="C56" s="640" t="s">
        <v>544</v>
      </c>
      <c r="D56" s="163">
        <v>3.72</v>
      </c>
      <c r="E56" s="31" t="s">
        <v>545</v>
      </c>
      <c r="F56" s="173">
        <f>D56/6.65*1.18</f>
        <v>0.66</v>
      </c>
      <c r="G56" s="646" t="s">
        <v>118</v>
      </c>
      <c r="H56" s="630">
        <f>'осн.'!C122</f>
        <v>789</v>
      </c>
      <c r="I56" s="516">
        <f t="shared" si="6"/>
        <v>520.74</v>
      </c>
      <c r="J56" s="636">
        <f t="shared" si="7"/>
        <v>2.174</v>
      </c>
      <c r="K56" s="101">
        <f t="shared" si="3"/>
        <v>1132.09</v>
      </c>
      <c r="L56" s="6"/>
    </row>
    <row r="57" spans="1:12" ht="16.5">
      <c r="A57" s="17" t="s">
        <v>109</v>
      </c>
      <c r="B57" s="639" t="s">
        <v>1873</v>
      </c>
      <c r="C57" s="640" t="s">
        <v>544</v>
      </c>
      <c r="D57" s="163">
        <v>3.72</v>
      </c>
      <c r="E57" s="31" t="s">
        <v>117</v>
      </c>
      <c r="F57" s="173">
        <f>D57/6.65*1.25</f>
        <v>0.7</v>
      </c>
      <c r="G57" s="646" t="s">
        <v>118</v>
      </c>
      <c r="H57" s="630">
        <f>'осн.'!C122</f>
        <v>789</v>
      </c>
      <c r="I57" s="516">
        <f t="shared" si="6"/>
        <v>552.3</v>
      </c>
      <c r="J57" s="636">
        <f t="shared" si="7"/>
        <v>2.174</v>
      </c>
      <c r="K57" s="101">
        <f t="shared" si="3"/>
        <v>1200.7</v>
      </c>
      <c r="L57" s="6"/>
    </row>
    <row r="58" spans="1:12" ht="30">
      <c r="A58" s="17" t="s">
        <v>176</v>
      </c>
      <c r="B58" s="639"/>
      <c r="C58" s="640"/>
      <c r="D58" s="163"/>
      <c r="E58" s="31"/>
      <c r="F58" s="173"/>
      <c r="G58" s="9"/>
      <c r="H58" s="630"/>
      <c r="I58" s="516"/>
      <c r="J58" s="636"/>
      <c r="K58" s="101"/>
      <c r="L58" s="6"/>
    </row>
    <row r="59" spans="1:12" ht="16.5">
      <c r="A59" s="17" t="s">
        <v>104</v>
      </c>
      <c r="B59" s="639" t="s">
        <v>1874</v>
      </c>
      <c r="C59" s="640" t="s">
        <v>177</v>
      </c>
      <c r="D59" s="163">
        <v>1.94</v>
      </c>
      <c r="E59" s="31" t="s">
        <v>115</v>
      </c>
      <c r="F59" s="173">
        <f>D59/6.65</f>
        <v>0.29</v>
      </c>
      <c r="G59" s="646" t="s">
        <v>116</v>
      </c>
      <c r="H59" s="630">
        <f>'осн.'!C129</f>
        <v>6878</v>
      </c>
      <c r="I59" s="516">
        <f t="shared" si="6"/>
        <v>1994.62</v>
      </c>
      <c r="J59" s="636">
        <f>'осн.'!F129</f>
        <v>1.12</v>
      </c>
      <c r="K59" s="101">
        <f t="shared" si="3"/>
        <v>2233.97</v>
      </c>
      <c r="L59" s="6"/>
    </row>
    <row r="60" spans="1:12" ht="16.5">
      <c r="A60" s="17" t="s">
        <v>546</v>
      </c>
      <c r="B60" s="639" t="s">
        <v>1874</v>
      </c>
      <c r="C60" s="640" t="s">
        <v>177</v>
      </c>
      <c r="D60" s="163">
        <v>1.94</v>
      </c>
      <c r="E60" s="31" t="s">
        <v>183</v>
      </c>
      <c r="F60" s="173">
        <f>D60/6.65*1.2</f>
        <v>0.35</v>
      </c>
      <c r="G60" s="646" t="s">
        <v>116</v>
      </c>
      <c r="H60" s="630">
        <f>'осн.'!C129</f>
        <v>6878</v>
      </c>
      <c r="I60" s="516">
        <f t="shared" si="6"/>
        <v>2407.3</v>
      </c>
      <c r="J60" s="636">
        <f>J59</f>
        <v>1.12</v>
      </c>
      <c r="K60" s="101">
        <f t="shared" si="3"/>
        <v>2696.18</v>
      </c>
      <c r="L60" s="6"/>
    </row>
    <row r="61" spans="1:12" ht="16.5">
      <c r="A61" s="17" t="s">
        <v>105</v>
      </c>
      <c r="B61" s="639" t="s">
        <v>1874</v>
      </c>
      <c r="C61" s="640" t="s">
        <v>178</v>
      </c>
      <c r="D61" s="163">
        <v>2.22</v>
      </c>
      <c r="E61" s="31" t="s">
        <v>115</v>
      </c>
      <c r="F61" s="173">
        <f aca="true" t="shared" si="8" ref="F61:F66">D61/6.65</f>
        <v>0.33</v>
      </c>
      <c r="G61" s="646" t="s">
        <v>116</v>
      </c>
      <c r="H61" s="630">
        <f>'осн.'!C129</f>
        <v>6878</v>
      </c>
      <c r="I61" s="516">
        <f t="shared" si="6"/>
        <v>2269.74</v>
      </c>
      <c r="J61" s="636">
        <f aca="true" t="shared" si="9" ref="J61:J66">J60</f>
        <v>1.12</v>
      </c>
      <c r="K61" s="101">
        <f t="shared" si="3"/>
        <v>2542.11</v>
      </c>
      <c r="L61" s="6"/>
    </row>
    <row r="62" spans="1:12" ht="16.5">
      <c r="A62" s="17" t="s">
        <v>547</v>
      </c>
      <c r="B62" s="639" t="s">
        <v>1874</v>
      </c>
      <c r="C62" s="640" t="s">
        <v>178</v>
      </c>
      <c r="D62" s="163">
        <v>2.22</v>
      </c>
      <c r="E62" s="31" t="s">
        <v>183</v>
      </c>
      <c r="F62" s="173">
        <f>D62/6.65*1.2</f>
        <v>0.4</v>
      </c>
      <c r="G62" s="646" t="s">
        <v>116</v>
      </c>
      <c r="H62" s="630">
        <f>'осн.'!C129</f>
        <v>6878</v>
      </c>
      <c r="I62" s="516">
        <f t="shared" si="6"/>
        <v>2751.2</v>
      </c>
      <c r="J62" s="636">
        <f t="shared" si="9"/>
        <v>1.12</v>
      </c>
      <c r="K62" s="101">
        <f t="shared" si="3"/>
        <v>3081.34</v>
      </c>
      <c r="L62" s="6"/>
    </row>
    <row r="63" spans="1:12" ht="16.5">
      <c r="A63" s="17" t="s">
        <v>548</v>
      </c>
      <c r="B63" s="639" t="s">
        <v>1874</v>
      </c>
      <c r="C63" s="640" t="s">
        <v>179</v>
      </c>
      <c r="D63" s="163">
        <v>3.92</v>
      </c>
      <c r="E63" s="31" t="s">
        <v>115</v>
      </c>
      <c r="F63" s="173">
        <f t="shared" si="8"/>
        <v>0.59</v>
      </c>
      <c r="G63" s="646" t="s">
        <v>116</v>
      </c>
      <c r="H63" s="630">
        <f>'осн.'!C129</f>
        <v>6878</v>
      </c>
      <c r="I63" s="516">
        <f t="shared" si="6"/>
        <v>4058.02</v>
      </c>
      <c r="J63" s="636">
        <f t="shared" si="9"/>
        <v>1.12</v>
      </c>
      <c r="K63" s="101">
        <f t="shared" si="3"/>
        <v>4544.98</v>
      </c>
      <c r="L63" s="6"/>
    </row>
    <row r="64" spans="1:12" ht="15" customHeight="1">
      <c r="A64" s="17" t="s">
        <v>549</v>
      </c>
      <c r="B64" s="639" t="s">
        <v>1874</v>
      </c>
      <c r="C64" s="640" t="s">
        <v>180</v>
      </c>
      <c r="D64" s="163">
        <v>5.62</v>
      </c>
      <c r="E64" s="31" t="s">
        <v>115</v>
      </c>
      <c r="F64" s="173">
        <f t="shared" si="8"/>
        <v>0.85</v>
      </c>
      <c r="G64" s="646" t="s">
        <v>116</v>
      </c>
      <c r="H64" s="630">
        <f>'осн.'!C129</f>
        <v>6878</v>
      </c>
      <c r="I64" s="516">
        <f t="shared" si="6"/>
        <v>5846.3</v>
      </c>
      <c r="J64" s="636">
        <f t="shared" si="9"/>
        <v>1.12</v>
      </c>
      <c r="K64" s="101">
        <f t="shared" si="3"/>
        <v>6547.86</v>
      </c>
      <c r="L64" s="6"/>
    </row>
    <row r="65" spans="1:12" ht="16.5">
      <c r="A65" s="17" t="s">
        <v>550</v>
      </c>
      <c r="B65" s="639" t="s">
        <v>1874</v>
      </c>
      <c r="C65" s="640" t="s">
        <v>181</v>
      </c>
      <c r="D65" s="163">
        <v>7.32</v>
      </c>
      <c r="E65" s="31" t="s">
        <v>115</v>
      </c>
      <c r="F65" s="173">
        <f t="shared" si="8"/>
        <v>1.1</v>
      </c>
      <c r="G65" s="646" t="s">
        <v>116</v>
      </c>
      <c r="H65" s="630">
        <f>'осн.'!C129</f>
        <v>6878</v>
      </c>
      <c r="I65" s="516">
        <f t="shared" si="6"/>
        <v>7565.8</v>
      </c>
      <c r="J65" s="636">
        <f t="shared" si="9"/>
        <v>1.12</v>
      </c>
      <c r="K65" s="101">
        <f t="shared" si="3"/>
        <v>8473.7</v>
      </c>
      <c r="L65" s="6"/>
    </row>
    <row r="66" spans="1:12" ht="16.5">
      <c r="A66" s="17" t="s">
        <v>551</v>
      </c>
      <c r="B66" s="639" t="s">
        <v>1874</v>
      </c>
      <c r="C66" s="640" t="s">
        <v>182</v>
      </c>
      <c r="D66" s="163">
        <v>9.02</v>
      </c>
      <c r="E66" s="31" t="s">
        <v>115</v>
      </c>
      <c r="F66" s="173">
        <f t="shared" si="8"/>
        <v>1.36</v>
      </c>
      <c r="G66" s="646" t="s">
        <v>116</v>
      </c>
      <c r="H66" s="630">
        <f>'осн.'!C129</f>
        <v>6878</v>
      </c>
      <c r="I66" s="516">
        <f t="shared" si="6"/>
        <v>9354.08</v>
      </c>
      <c r="J66" s="636">
        <f t="shared" si="9"/>
        <v>1.12</v>
      </c>
      <c r="K66" s="101">
        <f t="shared" si="3"/>
        <v>10476.57</v>
      </c>
      <c r="L66" s="6"/>
    </row>
    <row r="67" spans="1:12" ht="15">
      <c r="A67" s="17" t="s">
        <v>185</v>
      </c>
      <c r="B67" s="639"/>
      <c r="C67" s="640"/>
      <c r="D67" s="163"/>
      <c r="E67" s="31"/>
      <c r="F67" s="173"/>
      <c r="G67" s="9"/>
      <c r="H67" s="630"/>
      <c r="I67" s="516"/>
      <c r="J67" s="636"/>
      <c r="K67" s="101"/>
      <c r="L67" s="6"/>
    </row>
    <row r="68" spans="1:12" ht="16.5">
      <c r="A68" s="17" t="s">
        <v>104</v>
      </c>
      <c r="B68" s="639" t="s">
        <v>1873</v>
      </c>
      <c r="C68" s="640" t="s">
        <v>188</v>
      </c>
      <c r="D68" s="163">
        <v>0.77</v>
      </c>
      <c r="E68" s="31" t="s">
        <v>123</v>
      </c>
      <c r="F68" s="173">
        <f>D68/6.65*0.8</f>
        <v>0.09</v>
      </c>
      <c r="G68" s="9" t="s">
        <v>126</v>
      </c>
      <c r="H68" s="630">
        <f>'осн.'!C135</f>
        <v>763</v>
      </c>
      <c r="I68" s="516">
        <f t="shared" si="6"/>
        <v>68.67</v>
      </c>
      <c r="J68" s="636">
        <f>'осн.'!F135</f>
        <v>2.173</v>
      </c>
      <c r="K68" s="101">
        <f t="shared" si="3"/>
        <v>149.22</v>
      </c>
      <c r="L68" s="6"/>
    </row>
    <row r="69" spans="1:12" ht="16.5">
      <c r="A69" s="17" t="s">
        <v>105</v>
      </c>
      <c r="B69" s="639" t="s">
        <v>1873</v>
      </c>
      <c r="C69" s="640" t="s">
        <v>189</v>
      </c>
      <c r="D69" s="163">
        <v>1.1</v>
      </c>
      <c r="E69" s="31" t="s">
        <v>123</v>
      </c>
      <c r="F69" s="173">
        <f>D69/6.65*0.8</f>
        <v>0.13</v>
      </c>
      <c r="G69" s="9" t="s">
        <v>126</v>
      </c>
      <c r="H69" s="630">
        <f>'осн.'!C135</f>
        <v>763</v>
      </c>
      <c r="I69" s="516">
        <f t="shared" si="6"/>
        <v>99.19</v>
      </c>
      <c r="J69" s="636">
        <f>'осн.'!F135</f>
        <v>2.173</v>
      </c>
      <c r="K69" s="101">
        <f t="shared" si="3"/>
        <v>215.54</v>
      </c>
      <c r="L69" s="6"/>
    </row>
    <row r="70" spans="1:12" ht="16.5">
      <c r="A70" s="17" t="s">
        <v>184</v>
      </c>
      <c r="B70" s="639" t="s">
        <v>1873</v>
      </c>
      <c r="C70" s="640" t="s">
        <v>190</v>
      </c>
      <c r="D70" s="163">
        <v>1.7</v>
      </c>
      <c r="E70" s="31" t="s">
        <v>123</v>
      </c>
      <c r="F70" s="173">
        <f>D70/6.65*0.8</f>
        <v>0.2</v>
      </c>
      <c r="G70" s="9" t="s">
        <v>126</v>
      </c>
      <c r="H70" s="630">
        <f>'осн.'!C135</f>
        <v>763</v>
      </c>
      <c r="I70" s="516">
        <f t="shared" si="6"/>
        <v>152.6</v>
      </c>
      <c r="J70" s="636">
        <f>'осн.'!F135</f>
        <v>2.173</v>
      </c>
      <c r="K70" s="101">
        <f t="shared" si="3"/>
        <v>331.6</v>
      </c>
      <c r="L70" s="6"/>
    </row>
    <row r="71" spans="1:12" ht="16.5">
      <c r="A71" s="15" t="s">
        <v>121</v>
      </c>
      <c r="B71" s="639" t="s">
        <v>1874</v>
      </c>
      <c r="C71" s="640" t="s">
        <v>122</v>
      </c>
      <c r="D71" s="163">
        <v>0.95</v>
      </c>
      <c r="E71" s="647" t="s">
        <v>115</v>
      </c>
      <c r="F71" s="173">
        <f>D71/6.65</f>
        <v>0.14</v>
      </c>
      <c r="G71" s="9" t="s">
        <v>124</v>
      </c>
      <c r="H71" s="630">
        <f>'осн.'!C142</f>
        <v>5631</v>
      </c>
      <c r="I71" s="516">
        <f>F71*H71</f>
        <v>788.34</v>
      </c>
      <c r="J71" s="636">
        <f>'осн.'!F142</f>
        <v>1.148</v>
      </c>
      <c r="K71" s="101">
        <f t="shared" si="3"/>
        <v>905.01</v>
      </c>
      <c r="L71" s="6"/>
    </row>
    <row r="72" spans="1:12" ht="16.5">
      <c r="A72" s="15" t="s">
        <v>186</v>
      </c>
      <c r="B72" s="639" t="s">
        <v>1874</v>
      </c>
      <c r="C72" s="640" t="s">
        <v>125</v>
      </c>
      <c r="D72" s="163">
        <v>1.08</v>
      </c>
      <c r="E72" s="647" t="s">
        <v>115</v>
      </c>
      <c r="F72" s="173">
        <f>D72/6.65</f>
        <v>0.16</v>
      </c>
      <c r="G72" s="9" t="s">
        <v>124</v>
      </c>
      <c r="H72" s="630">
        <f>'осн.'!C142</f>
        <v>5631</v>
      </c>
      <c r="I72" s="516">
        <f>F72*H72</f>
        <v>900.96</v>
      </c>
      <c r="J72" s="636">
        <f>'осн.'!F142</f>
        <v>1.148</v>
      </c>
      <c r="K72" s="101">
        <f t="shared" si="3"/>
        <v>1034.3</v>
      </c>
      <c r="L72" s="6"/>
    </row>
    <row r="73" spans="1:12" ht="16.5">
      <c r="A73" s="15" t="s">
        <v>187</v>
      </c>
      <c r="B73" s="639" t="s">
        <v>1874</v>
      </c>
      <c r="C73" s="640" t="s">
        <v>191</v>
      </c>
      <c r="D73" s="163">
        <v>1.92</v>
      </c>
      <c r="E73" s="647" t="s">
        <v>115</v>
      </c>
      <c r="F73" s="173">
        <f>D73/6.65</f>
        <v>0.29</v>
      </c>
      <c r="G73" s="9" t="s">
        <v>124</v>
      </c>
      <c r="H73" s="630">
        <f>'осн.'!C142</f>
        <v>5631</v>
      </c>
      <c r="I73" s="516">
        <f>F73*H73</f>
        <v>1632.99</v>
      </c>
      <c r="J73" s="636">
        <f>'осн.'!F142</f>
        <v>1.148</v>
      </c>
      <c r="K73" s="101">
        <f t="shared" si="3"/>
        <v>1874.67</v>
      </c>
      <c r="L73" s="6"/>
    </row>
    <row r="74" spans="1:12" ht="15">
      <c r="A74" s="17" t="s">
        <v>1646</v>
      </c>
      <c r="B74" s="639"/>
      <c r="C74" s="640"/>
      <c r="D74" s="163"/>
      <c r="E74" s="647"/>
      <c r="F74" s="173"/>
      <c r="G74" s="9"/>
      <c r="H74" s="630"/>
      <c r="I74" s="516"/>
      <c r="J74" s="636"/>
      <c r="K74" s="101"/>
      <c r="L74" s="6"/>
    </row>
    <row r="75" spans="1:12" ht="60">
      <c r="A75" s="17" t="s">
        <v>1586</v>
      </c>
      <c r="B75" s="648"/>
      <c r="C75" s="640" t="s">
        <v>1142</v>
      </c>
      <c r="D75" s="163"/>
      <c r="E75" s="31"/>
      <c r="F75" s="173"/>
      <c r="G75" s="9"/>
      <c r="H75" s="630"/>
      <c r="I75" s="516"/>
      <c r="J75" s="636"/>
      <c r="K75" s="101"/>
      <c r="L75" s="6"/>
    </row>
    <row r="76" spans="1:12" ht="15">
      <c r="A76" s="17" t="s">
        <v>1596</v>
      </c>
      <c r="B76" s="639" t="s">
        <v>360</v>
      </c>
      <c r="C76" s="640" t="s">
        <v>1595</v>
      </c>
      <c r="D76" s="163">
        <v>0.05</v>
      </c>
      <c r="E76" s="31">
        <v>1.2</v>
      </c>
      <c r="F76" s="173">
        <f aca="true" t="shared" si="10" ref="F76:F83">D76*1.2</f>
        <v>0.06</v>
      </c>
      <c r="G76" s="9" t="s">
        <v>1583</v>
      </c>
      <c r="H76" s="630">
        <f>'осн.'!C150</f>
        <v>8219</v>
      </c>
      <c r="I76" s="516">
        <f aca="true" t="shared" si="11" ref="I76:I83">F76*H76</f>
        <v>493.14</v>
      </c>
      <c r="J76" s="636">
        <f>'осн.'!F150</f>
        <v>2.109</v>
      </c>
      <c r="K76" s="101">
        <f aca="true" t="shared" si="12" ref="K76:K83">I76*J76</f>
        <v>1040.03</v>
      </c>
      <c r="L76" s="6"/>
    </row>
    <row r="77" spans="1:12" ht="15">
      <c r="A77" s="17" t="s">
        <v>1594</v>
      </c>
      <c r="B77" s="639" t="s">
        <v>360</v>
      </c>
      <c r="C77" s="640" t="s">
        <v>1587</v>
      </c>
      <c r="D77" s="163">
        <v>0.09</v>
      </c>
      <c r="E77" s="31">
        <v>1.2</v>
      </c>
      <c r="F77" s="173">
        <f t="shared" si="10"/>
        <v>0.11</v>
      </c>
      <c r="G77" s="9" t="s">
        <v>1583</v>
      </c>
      <c r="H77" s="630">
        <f>'осн.'!C150</f>
        <v>8219</v>
      </c>
      <c r="I77" s="516">
        <f t="shared" si="11"/>
        <v>904.09</v>
      </c>
      <c r="J77" s="636">
        <f>'осн.'!F150</f>
        <v>2.109</v>
      </c>
      <c r="K77" s="101">
        <f t="shared" si="12"/>
        <v>1906.73</v>
      </c>
      <c r="L77" s="6"/>
    </row>
    <row r="78" spans="1:12" ht="15">
      <c r="A78" s="17" t="s">
        <v>1584</v>
      </c>
      <c r="B78" s="639" t="s">
        <v>360</v>
      </c>
      <c r="C78" s="640" t="s">
        <v>1588</v>
      </c>
      <c r="D78" s="163">
        <v>0.11</v>
      </c>
      <c r="E78" s="31">
        <v>1.2</v>
      </c>
      <c r="F78" s="173">
        <f t="shared" si="10"/>
        <v>0.13</v>
      </c>
      <c r="G78" s="9" t="s">
        <v>1583</v>
      </c>
      <c r="H78" s="630">
        <f>'осн.'!C150</f>
        <v>8219</v>
      </c>
      <c r="I78" s="516">
        <f t="shared" si="11"/>
        <v>1068.47</v>
      </c>
      <c r="J78" s="636">
        <f>'осн.'!F150</f>
        <v>2.109</v>
      </c>
      <c r="K78" s="101">
        <f t="shared" si="12"/>
        <v>2253.4</v>
      </c>
      <c r="L78" s="6"/>
    </row>
    <row r="79" spans="1:12" ht="15">
      <c r="A79" s="17" t="s">
        <v>1585</v>
      </c>
      <c r="B79" s="639" t="s">
        <v>360</v>
      </c>
      <c r="C79" s="640" t="s">
        <v>1589</v>
      </c>
      <c r="D79" s="163">
        <v>0.15</v>
      </c>
      <c r="E79" s="31">
        <v>1.2</v>
      </c>
      <c r="F79" s="173">
        <f t="shared" si="10"/>
        <v>0.18</v>
      </c>
      <c r="G79" s="9" t="s">
        <v>1583</v>
      </c>
      <c r="H79" s="630">
        <f>'осн.'!C150</f>
        <v>8219</v>
      </c>
      <c r="I79" s="516">
        <f t="shared" si="11"/>
        <v>1479.42</v>
      </c>
      <c r="J79" s="636">
        <f>'осн.'!F150</f>
        <v>2.109</v>
      </c>
      <c r="K79" s="101">
        <f t="shared" si="12"/>
        <v>3120.1</v>
      </c>
      <c r="L79" s="6"/>
    </row>
    <row r="80" spans="1:12" ht="15">
      <c r="A80" s="17" t="s">
        <v>1597</v>
      </c>
      <c r="B80" s="639" t="s">
        <v>360</v>
      </c>
      <c r="C80" s="640" t="s">
        <v>1598</v>
      </c>
      <c r="D80" s="163">
        <v>0.06</v>
      </c>
      <c r="E80" s="31">
        <v>1.2</v>
      </c>
      <c r="F80" s="173">
        <f t="shared" si="10"/>
        <v>0.07</v>
      </c>
      <c r="G80" s="9" t="s">
        <v>1143</v>
      </c>
      <c r="H80" s="630">
        <f>'осн.'!C158</f>
        <v>10100</v>
      </c>
      <c r="I80" s="516">
        <f t="shared" si="11"/>
        <v>707</v>
      </c>
      <c r="J80" s="636">
        <f>'осн.'!F158</f>
        <v>1.52</v>
      </c>
      <c r="K80" s="101">
        <f t="shared" si="12"/>
        <v>1074.64</v>
      </c>
      <c r="L80" s="6"/>
    </row>
    <row r="81" spans="1:12" ht="15">
      <c r="A81" s="17" t="s">
        <v>1594</v>
      </c>
      <c r="B81" s="639" t="s">
        <v>360</v>
      </c>
      <c r="C81" s="640" t="s">
        <v>1441</v>
      </c>
      <c r="D81" s="163">
        <v>0.1</v>
      </c>
      <c r="E81" s="31">
        <v>1.2</v>
      </c>
      <c r="F81" s="173">
        <f t="shared" si="10"/>
        <v>0.12</v>
      </c>
      <c r="G81" s="9" t="s">
        <v>1143</v>
      </c>
      <c r="H81" s="630">
        <f>'осн.'!C158</f>
        <v>10100</v>
      </c>
      <c r="I81" s="516">
        <f t="shared" si="11"/>
        <v>1212</v>
      </c>
      <c r="J81" s="636">
        <f>'осн.'!F158</f>
        <v>1.52</v>
      </c>
      <c r="K81" s="101">
        <f t="shared" si="12"/>
        <v>1842.24</v>
      </c>
      <c r="L81" s="6"/>
    </row>
    <row r="82" spans="1:12" ht="15">
      <c r="A82" s="17" t="s">
        <v>1584</v>
      </c>
      <c r="B82" s="639" t="s">
        <v>360</v>
      </c>
      <c r="C82" s="640" t="s">
        <v>1245</v>
      </c>
      <c r="D82" s="163">
        <v>0.11</v>
      </c>
      <c r="E82" s="31">
        <v>1.2</v>
      </c>
      <c r="F82" s="173">
        <f t="shared" si="10"/>
        <v>0.13</v>
      </c>
      <c r="G82" s="9" t="s">
        <v>1143</v>
      </c>
      <c r="H82" s="630">
        <f>'осн.'!C158</f>
        <v>10100</v>
      </c>
      <c r="I82" s="516">
        <f t="shared" si="11"/>
        <v>1313</v>
      </c>
      <c r="J82" s="636">
        <f>'осн.'!F158</f>
        <v>1.52</v>
      </c>
      <c r="K82" s="101">
        <f t="shared" si="12"/>
        <v>1995.76</v>
      </c>
      <c r="L82" s="6"/>
    </row>
    <row r="83" spans="1:12" ht="15">
      <c r="A83" s="17" t="s">
        <v>1585</v>
      </c>
      <c r="B83" s="639" t="s">
        <v>360</v>
      </c>
      <c r="C83" s="640" t="s">
        <v>1442</v>
      </c>
      <c r="D83" s="163">
        <v>0.15</v>
      </c>
      <c r="E83" s="31">
        <v>1.2</v>
      </c>
      <c r="F83" s="173">
        <f t="shared" si="10"/>
        <v>0.18</v>
      </c>
      <c r="G83" s="9" t="s">
        <v>1143</v>
      </c>
      <c r="H83" s="630">
        <f>'осн.'!C158</f>
        <v>10100</v>
      </c>
      <c r="I83" s="516">
        <f t="shared" si="11"/>
        <v>1818</v>
      </c>
      <c r="J83" s="636">
        <f>'осн.'!F158</f>
        <v>1.52</v>
      </c>
      <c r="K83" s="101">
        <f t="shared" si="12"/>
        <v>2763.36</v>
      </c>
      <c r="L83" s="6"/>
    </row>
    <row r="84" spans="1:12" ht="60">
      <c r="A84" s="17" t="s">
        <v>1475</v>
      </c>
      <c r="B84" s="648"/>
      <c r="C84" s="640" t="s">
        <v>1142</v>
      </c>
      <c r="D84" s="163"/>
      <c r="E84" s="31"/>
      <c r="F84" s="173"/>
      <c r="G84" s="9"/>
      <c r="H84" s="630"/>
      <c r="I84" s="516"/>
      <c r="J84" s="636"/>
      <c r="K84" s="101"/>
      <c r="L84" s="6"/>
    </row>
    <row r="85" spans="1:12" ht="15">
      <c r="A85" s="17" t="s">
        <v>559</v>
      </c>
      <c r="B85" s="639"/>
      <c r="C85" s="640"/>
      <c r="D85" s="163"/>
      <c r="E85" s="31"/>
      <c r="F85" s="173"/>
      <c r="G85" s="9"/>
      <c r="H85" s="630"/>
      <c r="I85" s="516"/>
      <c r="J85" s="636"/>
      <c r="K85" s="101"/>
      <c r="L85" s="6"/>
    </row>
    <row r="86" spans="1:12" ht="15">
      <c r="A86" s="17" t="s">
        <v>1429</v>
      </c>
      <c r="B86" s="31" t="s">
        <v>360</v>
      </c>
      <c r="C86" s="640" t="s">
        <v>1439</v>
      </c>
      <c r="D86" s="163">
        <v>0.06</v>
      </c>
      <c r="E86" s="31" t="s">
        <v>87</v>
      </c>
      <c r="F86" s="173">
        <f aca="true" t="shared" si="13" ref="F86:F94">D86*1.2*1.1</f>
        <v>0.08</v>
      </c>
      <c r="G86" s="9" t="s">
        <v>1143</v>
      </c>
      <c r="H86" s="630">
        <f>'осн.'!C158</f>
        <v>10100</v>
      </c>
      <c r="I86" s="516">
        <f aca="true" t="shared" si="14" ref="I86:I103">F86*H86</f>
        <v>808</v>
      </c>
      <c r="J86" s="636">
        <f>'осн.'!F158</f>
        <v>1.52</v>
      </c>
      <c r="K86" s="101">
        <f aca="true" t="shared" si="15" ref="K86:K107">I86*J86</f>
        <v>1228.16</v>
      </c>
      <c r="L86" s="6"/>
    </row>
    <row r="87" spans="1:12" ht="15">
      <c r="A87" s="17" t="s">
        <v>1430</v>
      </c>
      <c r="B87" s="31" t="s">
        <v>360</v>
      </c>
      <c r="C87" s="640" t="s">
        <v>1440</v>
      </c>
      <c r="D87" s="163">
        <v>0.11</v>
      </c>
      <c r="E87" s="31" t="s">
        <v>87</v>
      </c>
      <c r="F87" s="173">
        <f t="shared" si="13"/>
        <v>0.15</v>
      </c>
      <c r="G87" s="9" t="s">
        <v>1143</v>
      </c>
      <c r="H87" s="630">
        <f>H86</f>
        <v>10100</v>
      </c>
      <c r="I87" s="516">
        <f t="shared" si="14"/>
        <v>1515</v>
      </c>
      <c r="J87" s="636">
        <f>J86</f>
        <v>1.52</v>
      </c>
      <c r="K87" s="101">
        <f t="shared" si="15"/>
        <v>2302.8</v>
      </c>
      <c r="L87" s="6"/>
    </row>
    <row r="88" spans="1:12" ht="15">
      <c r="A88" s="17" t="s">
        <v>1431</v>
      </c>
      <c r="B88" s="31" t="s">
        <v>360</v>
      </c>
      <c r="C88" s="640" t="s">
        <v>1441</v>
      </c>
      <c r="D88" s="163">
        <v>0.1</v>
      </c>
      <c r="E88" s="31" t="s">
        <v>87</v>
      </c>
      <c r="F88" s="173">
        <f t="shared" si="13"/>
        <v>0.13</v>
      </c>
      <c r="G88" s="9" t="s">
        <v>1143</v>
      </c>
      <c r="H88" s="630">
        <f>H87</f>
        <v>10100</v>
      </c>
      <c r="I88" s="516">
        <f t="shared" si="14"/>
        <v>1313</v>
      </c>
      <c r="J88" s="636">
        <f>J87</f>
        <v>1.52</v>
      </c>
      <c r="K88" s="101">
        <f t="shared" si="15"/>
        <v>1995.76</v>
      </c>
      <c r="L88" s="6"/>
    </row>
    <row r="89" spans="1:12" ht="15">
      <c r="A89" s="17" t="s">
        <v>1432</v>
      </c>
      <c r="B89" s="31" t="s">
        <v>360</v>
      </c>
      <c r="C89" s="640" t="s">
        <v>1245</v>
      </c>
      <c r="D89" s="163">
        <v>0.13</v>
      </c>
      <c r="E89" s="31" t="s">
        <v>87</v>
      </c>
      <c r="F89" s="173">
        <f t="shared" si="13"/>
        <v>0.17</v>
      </c>
      <c r="G89" s="9" t="s">
        <v>1143</v>
      </c>
      <c r="H89" s="630">
        <f>H88</f>
        <v>10100</v>
      </c>
      <c r="I89" s="516">
        <f t="shared" si="14"/>
        <v>1717</v>
      </c>
      <c r="J89" s="636">
        <f>J88</f>
        <v>1.52</v>
      </c>
      <c r="K89" s="101">
        <f t="shared" si="15"/>
        <v>2609.84</v>
      </c>
      <c r="L89" s="6"/>
    </row>
    <row r="90" spans="1:12" ht="15">
      <c r="A90" s="17" t="s">
        <v>1433</v>
      </c>
      <c r="B90" s="31" t="s">
        <v>360</v>
      </c>
      <c r="C90" s="640" t="s">
        <v>1442</v>
      </c>
      <c r="D90" s="163">
        <v>0.16</v>
      </c>
      <c r="E90" s="31" t="s">
        <v>87</v>
      </c>
      <c r="F90" s="173">
        <f t="shared" si="13"/>
        <v>0.21</v>
      </c>
      <c r="G90" s="9" t="s">
        <v>1143</v>
      </c>
      <c r="H90" s="630">
        <f>H89</f>
        <v>10100</v>
      </c>
      <c r="I90" s="516">
        <f t="shared" si="14"/>
        <v>2121</v>
      </c>
      <c r="J90" s="636">
        <f>J89</f>
        <v>1.52</v>
      </c>
      <c r="K90" s="101">
        <f t="shared" si="15"/>
        <v>3223.92</v>
      </c>
      <c r="L90" s="6"/>
    </row>
    <row r="91" spans="1:12" ht="15">
      <c r="A91" s="17" t="s">
        <v>1434</v>
      </c>
      <c r="B91" s="31" t="s">
        <v>360</v>
      </c>
      <c r="C91" s="640" t="s">
        <v>88</v>
      </c>
      <c r="D91" s="163">
        <v>0.18</v>
      </c>
      <c r="E91" s="31" t="s">
        <v>87</v>
      </c>
      <c r="F91" s="173">
        <f t="shared" si="13"/>
        <v>0.24</v>
      </c>
      <c r="G91" s="9" t="s">
        <v>201</v>
      </c>
      <c r="H91" s="630">
        <f>'осн.'!C165</f>
        <v>13352</v>
      </c>
      <c r="I91" s="516">
        <f t="shared" si="14"/>
        <v>3204.48</v>
      </c>
      <c r="J91" s="636">
        <f>'осн.'!F165</f>
        <v>1.075</v>
      </c>
      <c r="K91" s="101">
        <f t="shared" si="15"/>
        <v>3444.82</v>
      </c>
      <c r="L91" s="6"/>
    </row>
    <row r="92" spans="1:12" ht="15">
      <c r="A92" s="17" t="s">
        <v>1435</v>
      </c>
      <c r="B92" s="31" t="s">
        <v>360</v>
      </c>
      <c r="C92" s="640" t="s">
        <v>574</v>
      </c>
      <c r="D92" s="163">
        <v>0.15</v>
      </c>
      <c r="E92" s="31" t="s">
        <v>87</v>
      </c>
      <c r="F92" s="173">
        <f t="shared" si="13"/>
        <v>0.2</v>
      </c>
      <c r="G92" s="9" t="s">
        <v>201</v>
      </c>
      <c r="H92" s="630">
        <f>H91</f>
        <v>13352</v>
      </c>
      <c r="I92" s="516">
        <f t="shared" si="14"/>
        <v>2670.4</v>
      </c>
      <c r="J92" s="636">
        <f>J91</f>
        <v>1.075</v>
      </c>
      <c r="K92" s="101">
        <f t="shared" si="15"/>
        <v>2870.68</v>
      </c>
      <c r="L92" s="6"/>
    </row>
    <row r="93" spans="1:12" ht="15">
      <c r="A93" s="17" t="s">
        <v>1436</v>
      </c>
      <c r="B93" s="31" t="s">
        <v>360</v>
      </c>
      <c r="C93" s="640" t="s">
        <v>575</v>
      </c>
      <c r="D93" s="163">
        <v>0.16</v>
      </c>
      <c r="E93" s="31" t="s">
        <v>87</v>
      </c>
      <c r="F93" s="173">
        <f t="shared" si="13"/>
        <v>0.21</v>
      </c>
      <c r="G93" s="9" t="s">
        <v>201</v>
      </c>
      <c r="H93" s="630">
        <f>H92</f>
        <v>13352</v>
      </c>
      <c r="I93" s="516">
        <f t="shared" si="14"/>
        <v>2803.92</v>
      </c>
      <c r="J93" s="636">
        <f>J92</f>
        <v>1.075</v>
      </c>
      <c r="K93" s="101">
        <f t="shared" si="15"/>
        <v>3014.21</v>
      </c>
      <c r="L93" s="6"/>
    </row>
    <row r="94" spans="1:12" ht="15">
      <c r="A94" s="17" t="s">
        <v>1437</v>
      </c>
      <c r="B94" s="31" t="s">
        <v>360</v>
      </c>
      <c r="C94" s="640" t="s">
        <v>576</v>
      </c>
      <c r="D94" s="163">
        <v>0.22</v>
      </c>
      <c r="E94" s="31" t="s">
        <v>87</v>
      </c>
      <c r="F94" s="173">
        <f t="shared" si="13"/>
        <v>0.29</v>
      </c>
      <c r="G94" s="9" t="s">
        <v>201</v>
      </c>
      <c r="H94" s="630">
        <f>H93</f>
        <v>13352</v>
      </c>
      <c r="I94" s="516">
        <f t="shared" si="14"/>
        <v>3872.08</v>
      </c>
      <c r="J94" s="636">
        <f>J93</f>
        <v>1.075</v>
      </c>
      <c r="K94" s="101">
        <f t="shared" si="15"/>
        <v>4162.49</v>
      </c>
      <c r="L94" s="6"/>
    </row>
    <row r="95" spans="1:12" ht="15">
      <c r="A95" s="17" t="s">
        <v>1012</v>
      </c>
      <c r="B95" s="14"/>
      <c r="C95" s="640"/>
      <c r="D95" s="163"/>
      <c r="E95" s="31"/>
      <c r="F95" s="173"/>
      <c r="G95" s="9"/>
      <c r="H95" s="630"/>
      <c r="I95" s="516"/>
      <c r="J95" s="636"/>
      <c r="K95" s="101"/>
      <c r="L95" s="6"/>
    </row>
    <row r="96" spans="1:12" ht="15">
      <c r="A96" s="17" t="s">
        <v>1429</v>
      </c>
      <c r="B96" s="14" t="s">
        <v>360</v>
      </c>
      <c r="C96" s="640" t="s">
        <v>1443</v>
      </c>
      <c r="D96" s="163">
        <v>0.07</v>
      </c>
      <c r="E96" s="31" t="s">
        <v>89</v>
      </c>
      <c r="F96" s="173">
        <f>D96*1.3*1.1</f>
        <v>0.1</v>
      </c>
      <c r="G96" s="9" t="s">
        <v>1144</v>
      </c>
      <c r="H96" s="630">
        <f>'осн.'!C172</f>
        <v>11195</v>
      </c>
      <c r="I96" s="516">
        <f>F96*H96</f>
        <v>1119.5</v>
      </c>
      <c r="J96" s="636">
        <f>'осн.'!F172</f>
        <v>1.505</v>
      </c>
      <c r="K96" s="101">
        <f>I96*J96</f>
        <v>1684.85</v>
      </c>
      <c r="L96" s="6"/>
    </row>
    <row r="97" spans="1:12" ht="15">
      <c r="A97" s="17" t="s">
        <v>1430</v>
      </c>
      <c r="B97" s="14" t="s">
        <v>360</v>
      </c>
      <c r="C97" s="640" t="s">
        <v>1444</v>
      </c>
      <c r="D97" s="163">
        <v>0.12</v>
      </c>
      <c r="E97" s="31" t="s">
        <v>89</v>
      </c>
      <c r="F97" s="173">
        <f aca="true" t="shared" si="16" ref="F97:F103">D97*1.3*1.1</f>
        <v>0.17</v>
      </c>
      <c r="G97" s="9" t="s">
        <v>1144</v>
      </c>
      <c r="H97" s="630">
        <f>H96</f>
        <v>11195</v>
      </c>
      <c r="I97" s="516">
        <f>F97*H97</f>
        <v>1903.15</v>
      </c>
      <c r="J97" s="636">
        <f>J96</f>
        <v>1.505</v>
      </c>
      <c r="K97" s="101">
        <f>I97*J97</f>
        <v>2864.24</v>
      </c>
      <c r="L97" s="6"/>
    </row>
    <row r="98" spans="1:12" ht="15">
      <c r="A98" s="17" t="s">
        <v>1431</v>
      </c>
      <c r="B98" s="14" t="s">
        <v>360</v>
      </c>
      <c r="C98" s="640" t="s">
        <v>1445</v>
      </c>
      <c r="D98" s="163">
        <v>0.1</v>
      </c>
      <c r="E98" s="31" t="s">
        <v>89</v>
      </c>
      <c r="F98" s="173">
        <f t="shared" si="16"/>
        <v>0.14</v>
      </c>
      <c r="G98" s="9" t="s">
        <v>1144</v>
      </c>
      <c r="H98" s="630">
        <f>H97</f>
        <v>11195</v>
      </c>
      <c r="I98" s="516">
        <f>F98*H98</f>
        <v>1567.3</v>
      </c>
      <c r="J98" s="636">
        <f>J97</f>
        <v>1.505</v>
      </c>
      <c r="K98" s="101">
        <f>I98*J98</f>
        <v>2358.79</v>
      </c>
      <c r="L98" s="6"/>
    </row>
    <row r="99" spans="1:12" ht="15">
      <c r="A99" s="17" t="s">
        <v>1438</v>
      </c>
      <c r="B99" s="14" t="s">
        <v>360</v>
      </c>
      <c r="C99" s="640" t="s">
        <v>1446</v>
      </c>
      <c r="D99" s="163">
        <v>0.1</v>
      </c>
      <c r="E99" s="31" t="s">
        <v>89</v>
      </c>
      <c r="F99" s="173">
        <f t="shared" si="16"/>
        <v>0.14</v>
      </c>
      <c r="G99" s="9" t="s">
        <v>1144</v>
      </c>
      <c r="H99" s="630">
        <f>H98</f>
        <v>11195</v>
      </c>
      <c r="I99" s="516">
        <f>F99*H99</f>
        <v>1567.3</v>
      </c>
      <c r="J99" s="636">
        <f>J98</f>
        <v>1.505</v>
      </c>
      <c r="K99" s="101">
        <f>I99*J99</f>
        <v>2358.79</v>
      </c>
      <c r="L99" s="6"/>
    </row>
    <row r="100" spans="1:12" ht="15">
      <c r="A100" s="17" t="s">
        <v>1244</v>
      </c>
      <c r="B100" s="14" t="s">
        <v>360</v>
      </c>
      <c r="C100" s="640" t="s">
        <v>1246</v>
      </c>
      <c r="D100" s="163">
        <v>0.15</v>
      </c>
      <c r="E100" s="31" t="s">
        <v>89</v>
      </c>
      <c r="F100" s="173">
        <f t="shared" si="16"/>
        <v>0.21</v>
      </c>
      <c r="G100" s="9" t="s">
        <v>1144</v>
      </c>
      <c r="H100" s="630">
        <f>H99</f>
        <v>11195</v>
      </c>
      <c r="I100" s="516">
        <f>F100*H100</f>
        <v>2350.95</v>
      </c>
      <c r="J100" s="636">
        <f>J99</f>
        <v>1.505</v>
      </c>
      <c r="K100" s="101">
        <f>I100*J100</f>
        <v>3538.18</v>
      </c>
      <c r="L100" s="6"/>
    </row>
    <row r="101" spans="1:12" ht="15">
      <c r="A101" s="17" t="s">
        <v>44</v>
      </c>
      <c r="B101" s="14" t="s">
        <v>360</v>
      </c>
      <c r="C101" s="640" t="s">
        <v>1447</v>
      </c>
      <c r="D101" s="163">
        <v>0.16</v>
      </c>
      <c r="E101" s="31" t="s">
        <v>89</v>
      </c>
      <c r="F101" s="173">
        <f t="shared" si="16"/>
        <v>0.23</v>
      </c>
      <c r="G101" s="9" t="s">
        <v>1145</v>
      </c>
      <c r="H101" s="630">
        <f>'осн.'!C179</f>
        <v>14077</v>
      </c>
      <c r="I101" s="516">
        <f t="shared" si="14"/>
        <v>3237.71</v>
      </c>
      <c r="J101" s="636">
        <f>'осн.'!F179</f>
        <v>1.105</v>
      </c>
      <c r="K101" s="101">
        <f t="shared" si="15"/>
        <v>3577.67</v>
      </c>
      <c r="L101" s="6"/>
    </row>
    <row r="102" spans="1:12" ht="15">
      <c r="A102" s="17" t="s">
        <v>43</v>
      </c>
      <c r="B102" s="14" t="s">
        <v>360</v>
      </c>
      <c r="C102" s="640" t="s">
        <v>577</v>
      </c>
      <c r="D102" s="163">
        <v>0.17</v>
      </c>
      <c r="E102" s="31" t="s">
        <v>89</v>
      </c>
      <c r="F102" s="173">
        <f t="shared" si="16"/>
        <v>0.24</v>
      </c>
      <c r="G102" s="9" t="s">
        <v>1145</v>
      </c>
      <c r="H102" s="630">
        <f>'осн.'!C179</f>
        <v>14077</v>
      </c>
      <c r="I102" s="516">
        <f t="shared" si="14"/>
        <v>3378.48</v>
      </c>
      <c r="J102" s="636">
        <f>'осн.'!F179</f>
        <v>1.105</v>
      </c>
      <c r="K102" s="101">
        <f t="shared" si="15"/>
        <v>3733.22</v>
      </c>
      <c r="L102" s="6"/>
    </row>
    <row r="103" spans="1:12" ht="15">
      <c r="A103" s="17" t="s">
        <v>270</v>
      </c>
      <c r="B103" s="31" t="s">
        <v>360</v>
      </c>
      <c r="C103" s="640" t="s">
        <v>578</v>
      </c>
      <c r="D103" s="163">
        <v>0.24</v>
      </c>
      <c r="E103" s="31" t="s">
        <v>89</v>
      </c>
      <c r="F103" s="173">
        <f t="shared" si="16"/>
        <v>0.34</v>
      </c>
      <c r="G103" s="9" t="s">
        <v>1145</v>
      </c>
      <c r="H103" s="630">
        <f>'осн.'!C179</f>
        <v>14077</v>
      </c>
      <c r="I103" s="516">
        <f t="shared" si="14"/>
        <v>4786.18</v>
      </c>
      <c r="J103" s="636">
        <f>'осн.'!F179</f>
        <v>1.105</v>
      </c>
      <c r="K103" s="101">
        <f t="shared" si="15"/>
        <v>5288.73</v>
      </c>
      <c r="L103" s="6"/>
    </row>
    <row r="104" spans="1:12" ht="15">
      <c r="A104" s="17" t="s">
        <v>1656</v>
      </c>
      <c r="B104" s="639"/>
      <c r="C104" s="640"/>
      <c r="D104" s="163"/>
      <c r="E104" s="31"/>
      <c r="F104" s="173"/>
      <c r="G104" s="9"/>
      <c r="H104" s="630"/>
      <c r="I104" s="516"/>
      <c r="J104" s="636"/>
      <c r="K104" s="101"/>
      <c r="L104" s="6"/>
    </row>
    <row r="105" spans="1:12" ht="15">
      <c r="A105" s="17" t="s">
        <v>1645</v>
      </c>
      <c r="B105" s="639" t="s">
        <v>1147</v>
      </c>
      <c r="C105" s="640"/>
      <c r="D105" s="163"/>
      <c r="E105" s="31"/>
      <c r="F105" s="173"/>
      <c r="G105" s="9" t="s">
        <v>1583</v>
      </c>
      <c r="H105" s="630"/>
      <c r="I105" s="516">
        <f>'осн.'!C187</f>
        <v>5980</v>
      </c>
      <c r="J105" s="636">
        <f>'осн.'!F187</f>
        <v>2.492</v>
      </c>
      <c r="K105" s="101">
        <f>I105*J105</f>
        <v>14902.16</v>
      </c>
      <c r="L105" s="6"/>
    </row>
    <row r="106" spans="1:12" ht="15">
      <c r="A106" s="17" t="s">
        <v>1146</v>
      </c>
      <c r="B106" s="639" t="s">
        <v>1147</v>
      </c>
      <c r="C106" s="640"/>
      <c r="D106" s="163"/>
      <c r="E106" s="31"/>
      <c r="F106" s="173"/>
      <c r="G106" s="9" t="s">
        <v>201</v>
      </c>
      <c r="H106" s="630"/>
      <c r="I106" s="516">
        <f>'осн.'!C194</f>
        <v>7445</v>
      </c>
      <c r="J106" s="636">
        <f>'осн.'!F194</f>
        <v>1.492</v>
      </c>
      <c r="K106" s="101">
        <f t="shared" si="15"/>
        <v>11107.94</v>
      </c>
      <c r="L106" s="6"/>
    </row>
    <row r="107" spans="1:12" ht="15">
      <c r="A107" s="17" t="s">
        <v>1148</v>
      </c>
      <c r="B107" s="639" t="s">
        <v>1147</v>
      </c>
      <c r="C107" s="640"/>
      <c r="D107" s="163"/>
      <c r="E107" s="31"/>
      <c r="F107" s="173"/>
      <c r="G107" s="9" t="s">
        <v>1145</v>
      </c>
      <c r="H107" s="630"/>
      <c r="I107" s="516">
        <f>'осн.'!C201</f>
        <v>8041</v>
      </c>
      <c r="J107" s="636">
        <f>'осн.'!F201</f>
        <v>1.479</v>
      </c>
      <c r="K107" s="101">
        <f t="shared" si="15"/>
        <v>11892.64</v>
      </c>
      <c r="L107" s="6"/>
    </row>
    <row r="108" spans="1:12" ht="30">
      <c r="A108" s="17" t="s">
        <v>1657</v>
      </c>
      <c r="B108" s="639"/>
      <c r="C108" s="640"/>
      <c r="D108" s="163"/>
      <c r="E108" s="31"/>
      <c r="F108" s="173"/>
      <c r="G108" s="9" t="s">
        <v>45</v>
      </c>
      <c r="H108" s="630"/>
      <c r="I108" s="516"/>
      <c r="J108" s="636"/>
      <c r="K108" s="101"/>
      <c r="L108" s="6"/>
    </row>
    <row r="109" spans="1:12" ht="15">
      <c r="A109" s="17" t="s">
        <v>1600</v>
      </c>
      <c r="B109" s="639" t="s">
        <v>648</v>
      </c>
      <c r="C109" s="640"/>
      <c r="D109" s="163"/>
      <c r="E109" s="31"/>
      <c r="F109" s="173"/>
      <c r="G109" s="9" t="s">
        <v>1599</v>
      </c>
      <c r="H109" s="630"/>
      <c r="I109" s="516">
        <f>'осн.'!C209</f>
        <v>3407</v>
      </c>
      <c r="J109" s="636">
        <f>'осн.'!F209</f>
        <v>2.732</v>
      </c>
      <c r="K109" s="101">
        <f>I109*J109</f>
        <v>9307.92</v>
      </c>
      <c r="L109" s="6"/>
    </row>
    <row r="110" spans="1:12" ht="15">
      <c r="A110" s="17" t="s">
        <v>1601</v>
      </c>
      <c r="B110" s="639" t="s">
        <v>648</v>
      </c>
      <c r="C110" s="640"/>
      <c r="D110" s="163"/>
      <c r="E110" s="31"/>
      <c r="F110" s="173"/>
      <c r="G110" s="9" t="s">
        <v>1599</v>
      </c>
      <c r="H110" s="630"/>
      <c r="I110" s="516">
        <f>'осн.'!C216</f>
        <v>3969</v>
      </c>
      <c r="J110" s="636">
        <f>'осн.'!F216</f>
        <v>2.773</v>
      </c>
      <c r="K110" s="101">
        <f>I110*J110</f>
        <v>11006.04</v>
      </c>
      <c r="L110" s="6"/>
    </row>
    <row r="111" spans="1:12" ht="15">
      <c r="A111" s="17" t="s">
        <v>203</v>
      </c>
      <c r="B111" s="639" t="s">
        <v>648</v>
      </c>
      <c r="C111" s="640"/>
      <c r="D111" s="163"/>
      <c r="E111" s="31"/>
      <c r="F111" s="173"/>
      <c r="G111" s="9" t="s">
        <v>46</v>
      </c>
      <c r="H111" s="630"/>
      <c r="I111" s="516">
        <f>'осн.'!C223</f>
        <v>8743</v>
      </c>
      <c r="J111" s="636">
        <f>'осн.'!F223</f>
        <v>1.631</v>
      </c>
      <c r="K111" s="101">
        <f aca="true" t="shared" si="17" ref="K111:K176">I111*J111</f>
        <v>14259.83</v>
      </c>
      <c r="L111" s="6"/>
    </row>
    <row r="112" spans="1:12" ht="15">
      <c r="A112" s="17" t="s">
        <v>204</v>
      </c>
      <c r="B112" s="639" t="s">
        <v>648</v>
      </c>
      <c r="C112" s="640"/>
      <c r="D112" s="163"/>
      <c r="E112" s="31"/>
      <c r="F112" s="173"/>
      <c r="G112" s="9" t="s">
        <v>46</v>
      </c>
      <c r="H112" s="630"/>
      <c r="I112" s="516">
        <f>'осн.'!C230</f>
        <v>10277</v>
      </c>
      <c r="J112" s="636">
        <f>'осн.'!F230</f>
        <v>1.622</v>
      </c>
      <c r="K112" s="101">
        <f t="shared" si="17"/>
        <v>16669.29</v>
      </c>
      <c r="L112" s="6"/>
    </row>
    <row r="113" spans="1:12" ht="15">
      <c r="A113" s="17" t="s">
        <v>205</v>
      </c>
      <c r="B113" s="639" t="s">
        <v>648</v>
      </c>
      <c r="C113" s="640"/>
      <c r="D113" s="163"/>
      <c r="E113" s="31"/>
      <c r="F113" s="173"/>
      <c r="G113" s="9" t="s">
        <v>47</v>
      </c>
      <c r="H113" s="630"/>
      <c r="I113" s="516">
        <f>'осн.'!C237</f>
        <v>13140</v>
      </c>
      <c r="J113" s="636">
        <f>'осн.'!F237</f>
        <v>1.573</v>
      </c>
      <c r="K113" s="101">
        <f t="shared" si="17"/>
        <v>20669.22</v>
      </c>
      <c r="L113" s="6"/>
    </row>
    <row r="114" spans="1:12" ht="15">
      <c r="A114" s="17" t="s">
        <v>206</v>
      </c>
      <c r="B114" s="639" t="s">
        <v>648</v>
      </c>
      <c r="C114" s="640"/>
      <c r="D114" s="163"/>
      <c r="E114" s="31"/>
      <c r="F114" s="173"/>
      <c r="G114" s="9" t="s">
        <v>47</v>
      </c>
      <c r="H114" s="630"/>
      <c r="I114" s="516">
        <f>'осн.'!C244</f>
        <v>15458</v>
      </c>
      <c r="J114" s="636">
        <f>'осн.'!F244</f>
        <v>1.562</v>
      </c>
      <c r="K114" s="101">
        <f t="shared" si="17"/>
        <v>24145.4</v>
      </c>
      <c r="L114" s="6"/>
    </row>
    <row r="115" spans="1:12" ht="15">
      <c r="A115" s="17" t="s">
        <v>207</v>
      </c>
      <c r="B115" s="639" t="s">
        <v>820</v>
      </c>
      <c r="C115" s="640"/>
      <c r="D115" s="163"/>
      <c r="E115" s="31"/>
      <c r="F115" s="173"/>
      <c r="G115" s="9" t="s">
        <v>48</v>
      </c>
      <c r="H115" s="630"/>
      <c r="I115" s="516">
        <f>'осн.'!C252</f>
        <v>900</v>
      </c>
      <c r="J115" s="636">
        <f>'осн.'!F252</f>
        <v>1.309</v>
      </c>
      <c r="K115" s="101">
        <f t="shared" si="17"/>
        <v>1178.1</v>
      </c>
      <c r="L115" s="6"/>
    </row>
    <row r="116" spans="1:12" ht="15">
      <c r="A116" s="17" t="s">
        <v>208</v>
      </c>
      <c r="B116" s="639" t="s">
        <v>820</v>
      </c>
      <c r="C116" s="640"/>
      <c r="D116" s="163"/>
      <c r="E116" s="31"/>
      <c r="F116" s="173"/>
      <c r="G116" s="9" t="s">
        <v>48</v>
      </c>
      <c r="H116" s="630"/>
      <c r="I116" s="516">
        <f>'осн.'!C259</f>
        <v>1066</v>
      </c>
      <c r="J116" s="636">
        <f>'осн.'!F259</f>
        <v>1.304</v>
      </c>
      <c r="K116" s="101">
        <f t="shared" si="17"/>
        <v>1390.06</v>
      </c>
      <c r="L116" s="6"/>
    </row>
    <row r="117" spans="1:12" ht="15">
      <c r="A117" s="17" t="s">
        <v>1658</v>
      </c>
      <c r="B117" s="639" t="s">
        <v>1147</v>
      </c>
      <c r="C117" s="640"/>
      <c r="D117" s="163"/>
      <c r="E117" s="31"/>
      <c r="F117" s="173"/>
      <c r="G117" s="9" t="s">
        <v>49</v>
      </c>
      <c r="H117" s="630"/>
      <c r="I117" s="516">
        <f>'осн.'!C266</f>
        <v>789</v>
      </c>
      <c r="J117" s="636">
        <f>'осн.'!F266</f>
        <v>2.143</v>
      </c>
      <c r="K117" s="101">
        <f t="shared" si="17"/>
        <v>1690.83</v>
      </c>
      <c r="L117" s="6"/>
    </row>
    <row r="118" spans="1:12" ht="15">
      <c r="A118" s="17" t="s">
        <v>1666</v>
      </c>
      <c r="B118" s="639"/>
      <c r="C118" s="640" t="s">
        <v>377</v>
      </c>
      <c r="D118" s="163"/>
      <c r="E118" s="31"/>
      <c r="F118" s="636"/>
      <c r="G118" s="9"/>
      <c r="H118" s="630"/>
      <c r="I118" s="516"/>
      <c r="J118" s="636"/>
      <c r="K118" s="101"/>
      <c r="L118" s="6"/>
    </row>
    <row r="119" spans="1:12" ht="12" customHeight="1">
      <c r="A119" s="643" t="s">
        <v>579</v>
      </c>
      <c r="B119" s="639" t="s">
        <v>397</v>
      </c>
      <c r="C119" s="640" t="s">
        <v>580</v>
      </c>
      <c r="D119" s="163">
        <v>3.51</v>
      </c>
      <c r="E119" s="31" t="s">
        <v>581</v>
      </c>
      <c r="F119" s="173">
        <f aca="true" t="shared" si="18" ref="F119:F134">D119</f>
        <v>3.51</v>
      </c>
      <c r="G119" s="9" t="s">
        <v>378</v>
      </c>
      <c r="H119" s="630">
        <f>'осн.'!C273</f>
        <v>44960</v>
      </c>
      <c r="I119" s="516">
        <f>H119/25.4*F119</f>
        <v>6212.98</v>
      </c>
      <c r="J119" s="636">
        <f>'осн.'!F273</f>
        <v>1.986</v>
      </c>
      <c r="K119" s="101">
        <f t="shared" si="17"/>
        <v>12338.98</v>
      </c>
      <c r="L119" s="6"/>
    </row>
    <row r="120" spans="1:12" ht="15">
      <c r="A120" s="643" t="s">
        <v>582</v>
      </c>
      <c r="B120" s="639" t="s">
        <v>397</v>
      </c>
      <c r="C120" s="640" t="s">
        <v>580</v>
      </c>
      <c r="D120" s="163">
        <v>6.71</v>
      </c>
      <c r="E120" s="31" t="s">
        <v>699</v>
      </c>
      <c r="F120" s="173">
        <f t="shared" si="18"/>
        <v>6.71</v>
      </c>
      <c r="G120" s="9" t="s">
        <v>378</v>
      </c>
      <c r="H120" s="630">
        <f>'осн.'!C273</f>
        <v>44960</v>
      </c>
      <c r="I120" s="516">
        <f>H120/25.4*F120</f>
        <v>11877.23</v>
      </c>
      <c r="J120" s="636">
        <f>'осн.'!F273</f>
        <v>1.986</v>
      </c>
      <c r="K120" s="101">
        <f t="shared" si="17"/>
        <v>23588.18</v>
      </c>
      <c r="L120" s="6"/>
    </row>
    <row r="121" spans="1:12" ht="16.5">
      <c r="A121" s="643" t="s">
        <v>583</v>
      </c>
      <c r="B121" s="639" t="s">
        <v>1875</v>
      </c>
      <c r="C121" s="640" t="s">
        <v>55</v>
      </c>
      <c r="D121" s="163">
        <v>78.1</v>
      </c>
      <c r="E121" s="31"/>
      <c r="F121" s="636">
        <f t="shared" si="18"/>
        <v>78.1</v>
      </c>
      <c r="G121" s="9" t="s">
        <v>56</v>
      </c>
      <c r="H121" s="630">
        <f>'осн.'!C280</f>
        <v>93109</v>
      </c>
      <c r="I121" s="516">
        <f>H121/25.4*F121</f>
        <v>286291.85</v>
      </c>
      <c r="J121" s="636">
        <f>'осн.'!F280</f>
        <v>2.042</v>
      </c>
      <c r="K121" s="101">
        <f t="shared" si="17"/>
        <v>584607.96</v>
      </c>
      <c r="L121" s="6"/>
    </row>
    <row r="122" spans="1:12" ht="15">
      <c r="A122" s="643" t="s">
        <v>584</v>
      </c>
      <c r="B122" s="639" t="s">
        <v>395</v>
      </c>
      <c r="C122" s="640" t="s">
        <v>585</v>
      </c>
      <c r="D122" s="163">
        <v>6.73</v>
      </c>
      <c r="E122" s="31"/>
      <c r="F122" s="636">
        <f t="shared" si="18"/>
        <v>6.73</v>
      </c>
      <c r="G122" s="9" t="s">
        <v>949</v>
      </c>
      <c r="H122" s="630">
        <f>'осн.'!C287</f>
        <v>66768</v>
      </c>
      <c r="I122" s="516">
        <f>H122/25.4*F122</f>
        <v>17690.89</v>
      </c>
      <c r="J122" s="636">
        <f>'осн.'!F287</f>
        <v>1.703</v>
      </c>
      <c r="K122" s="101">
        <f t="shared" si="17"/>
        <v>30127.59</v>
      </c>
      <c r="L122" s="6"/>
    </row>
    <row r="123" spans="1:12" ht="15">
      <c r="A123" s="643" t="s">
        <v>587</v>
      </c>
      <c r="B123" s="639" t="s">
        <v>397</v>
      </c>
      <c r="C123" s="640" t="s">
        <v>588</v>
      </c>
      <c r="D123" s="163">
        <v>4.68</v>
      </c>
      <c r="E123" s="31"/>
      <c r="F123" s="636">
        <f t="shared" si="18"/>
        <v>4.68</v>
      </c>
      <c r="G123" s="9" t="s">
        <v>379</v>
      </c>
      <c r="H123" s="630">
        <f>'осн.'!C293</f>
        <v>26055</v>
      </c>
      <c r="I123" s="516">
        <f aca="true" t="shared" si="19" ref="I123:I155">H123/25.4*F123</f>
        <v>4800.69</v>
      </c>
      <c r="J123" s="636">
        <f>'осн.'!F293</f>
        <v>3.096</v>
      </c>
      <c r="K123" s="101">
        <f t="shared" si="17"/>
        <v>14862.94</v>
      </c>
      <c r="L123" s="6"/>
    </row>
    <row r="124" spans="1:12" ht="18">
      <c r="A124" s="643" t="s">
        <v>1476</v>
      </c>
      <c r="B124" s="14" t="s">
        <v>1876</v>
      </c>
      <c r="C124" s="640" t="s">
        <v>1477</v>
      </c>
      <c r="D124" s="163">
        <v>59.7</v>
      </c>
      <c r="E124" s="31"/>
      <c r="F124" s="649">
        <f t="shared" si="18"/>
        <v>59.7</v>
      </c>
      <c r="G124" s="9" t="s">
        <v>56</v>
      </c>
      <c r="H124" s="630">
        <f>'осн.'!C280</f>
        <v>93109</v>
      </c>
      <c r="I124" s="516">
        <f t="shared" si="19"/>
        <v>218842.81</v>
      </c>
      <c r="J124" s="636">
        <f>'осн.'!F280</f>
        <v>2.042</v>
      </c>
      <c r="K124" s="101">
        <f t="shared" si="17"/>
        <v>446877.02</v>
      </c>
      <c r="L124" s="6"/>
    </row>
    <row r="125" spans="1:12" ht="45">
      <c r="A125" s="643" t="s">
        <v>1</v>
      </c>
      <c r="B125" s="639" t="s">
        <v>395</v>
      </c>
      <c r="C125" s="640" t="s">
        <v>380</v>
      </c>
      <c r="D125" s="163">
        <v>7.77</v>
      </c>
      <c r="E125" s="31"/>
      <c r="F125" s="173">
        <f t="shared" si="18"/>
        <v>7.77</v>
      </c>
      <c r="G125" s="9" t="s">
        <v>383</v>
      </c>
      <c r="H125" s="630">
        <f>'осн.'!C300</f>
        <v>60914</v>
      </c>
      <c r="I125" s="516">
        <f t="shared" si="19"/>
        <v>18633.93</v>
      </c>
      <c r="J125" s="636">
        <f>'осн.'!F300</f>
        <v>1.039</v>
      </c>
      <c r="K125" s="101">
        <f t="shared" si="17"/>
        <v>19360.65</v>
      </c>
      <c r="L125" s="6"/>
    </row>
    <row r="126" spans="1:12" ht="15">
      <c r="A126" s="643" t="s">
        <v>59</v>
      </c>
      <c r="B126" s="639" t="s">
        <v>395</v>
      </c>
      <c r="C126" s="640" t="s">
        <v>381</v>
      </c>
      <c r="D126" s="163">
        <v>12.78</v>
      </c>
      <c r="E126" s="31"/>
      <c r="F126" s="173">
        <f t="shared" si="18"/>
        <v>12.78</v>
      </c>
      <c r="G126" s="9" t="s">
        <v>383</v>
      </c>
      <c r="H126" s="630">
        <f>'осн.'!C300</f>
        <v>60914</v>
      </c>
      <c r="I126" s="516">
        <f t="shared" si="19"/>
        <v>30648.86</v>
      </c>
      <c r="J126" s="636">
        <f>'осн.'!F300</f>
        <v>1.039</v>
      </c>
      <c r="K126" s="101">
        <f t="shared" si="17"/>
        <v>31844.17</v>
      </c>
      <c r="L126" s="6"/>
    </row>
    <row r="127" spans="1:12" ht="15">
      <c r="A127" s="643" t="s">
        <v>60</v>
      </c>
      <c r="B127" s="639" t="s">
        <v>395</v>
      </c>
      <c r="C127" s="640" t="s">
        <v>382</v>
      </c>
      <c r="D127" s="163">
        <v>13.67</v>
      </c>
      <c r="E127" s="31"/>
      <c r="F127" s="173">
        <f t="shared" si="18"/>
        <v>13.67</v>
      </c>
      <c r="G127" s="9" t="s">
        <v>383</v>
      </c>
      <c r="H127" s="630">
        <f>H126</f>
        <v>60914</v>
      </c>
      <c r="I127" s="516">
        <f t="shared" si="19"/>
        <v>32783.24</v>
      </c>
      <c r="J127" s="636">
        <f>J126</f>
        <v>1.039</v>
      </c>
      <c r="K127" s="101">
        <f t="shared" si="17"/>
        <v>34061.79</v>
      </c>
      <c r="L127" s="6"/>
    </row>
    <row r="128" spans="1:12" ht="15">
      <c r="A128" s="643" t="s">
        <v>61</v>
      </c>
      <c r="B128" s="639" t="s">
        <v>395</v>
      </c>
      <c r="C128" s="640"/>
      <c r="D128" s="163">
        <v>16.15</v>
      </c>
      <c r="E128" s="31"/>
      <c r="F128" s="173">
        <f t="shared" si="18"/>
        <v>16.15</v>
      </c>
      <c r="G128" s="9" t="s">
        <v>383</v>
      </c>
      <c r="H128" s="630">
        <f>H127</f>
        <v>60914</v>
      </c>
      <c r="I128" s="516">
        <f t="shared" si="19"/>
        <v>38730.75</v>
      </c>
      <c r="J128" s="636">
        <f>J127</f>
        <v>1.039</v>
      </c>
      <c r="K128" s="101">
        <f t="shared" si="17"/>
        <v>40241.25</v>
      </c>
      <c r="L128" s="6"/>
    </row>
    <row r="129" spans="1:12" ht="15">
      <c r="A129" s="643" t="s">
        <v>2</v>
      </c>
      <c r="B129" s="639" t="s">
        <v>395</v>
      </c>
      <c r="C129" s="640"/>
      <c r="D129" s="163">
        <v>24.2</v>
      </c>
      <c r="E129" s="31"/>
      <c r="F129" s="173">
        <f t="shared" si="18"/>
        <v>24.2</v>
      </c>
      <c r="G129" s="9" t="s">
        <v>383</v>
      </c>
      <c r="H129" s="630">
        <f>'осн.'!C300</f>
        <v>60914</v>
      </c>
      <c r="I129" s="516">
        <f t="shared" si="19"/>
        <v>58036.17</v>
      </c>
      <c r="J129" s="636">
        <f>J128</f>
        <v>1.039</v>
      </c>
      <c r="K129" s="101">
        <f t="shared" si="17"/>
        <v>60299.58</v>
      </c>
      <c r="L129" s="6"/>
    </row>
    <row r="130" spans="1:12" ht="15">
      <c r="A130" s="643" t="s">
        <v>3</v>
      </c>
      <c r="B130" s="639" t="s">
        <v>395</v>
      </c>
      <c r="C130" s="640"/>
      <c r="D130" s="163">
        <v>26.42</v>
      </c>
      <c r="E130" s="31"/>
      <c r="F130" s="173">
        <f t="shared" si="18"/>
        <v>26.42</v>
      </c>
      <c r="G130" s="9" t="s">
        <v>383</v>
      </c>
      <c r="H130" s="630">
        <f>'осн.'!C300</f>
        <v>60914</v>
      </c>
      <c r="I130" s="516">
        <f t="shared" si="19"/>
        <v>63360.15</v>
      </c>
      <c r="J130" s="636">
        <f>J129</f>
        <v>1.039</v>
      </c>
      <c r="K130" s="101">
        <f t="shared" si="17"/>
        <v>65831.2</v>
      </c>
      <c r="L130" s="6"/>
    </row>
    <row r="131" spans="1:12" ht="15">
      <c r="A131" s="643" t="s">
        <v>1478</v>
      </c>
      <c r="B131" s="639" t="s">
        <v>395</v>
      </c>
      <c r="C131" s="640"/>
      <c r="D131" s="163">
        <v>57.17</v>
      </c>
      <c r="E131" s="31"/>
      <c r="F131" s="173">
        <f t="shared" si="18"/>
        <v>57.17</v>
      </c>
      <c r="G131" s="9" t="s">
        <v>383</v>
      </c>
      <c r="H131" s="630">
        <f>'осн.'!C300</f>
        <v>60914</v>
      </c>
      <c r="I131" s="516">
        <f t="shared" si="19"/>
        <v>137104.46</v>
      </c>
      <c r="J131" s="636">
        <f>'осн.'!F300</f>
        <v>1.039</v>
      </c>
      <c r="K131" s="101">
        <f t="shared" si="17"/>
        <v>142451.53</v>
      </c>
      <c r="L131" s="6"/>
    </row>
    <row r="132" spans="1:12" ht="30">
      <c r="A132" s="643" t="s">
        <v>591</v>
      </c>
      <c r="B132" s="639" t="s">
        <v>395</v>
      </c>
      <c r="C132" s="640" t="s">
        <v>590</v>
      </c>
      <c r="D132" s="163">
        <v>1.24</v>
      </c>
      <c r="E132" s="31"/>
      <c r="F132" s="173">
        <f t="shared" si="18"/>
        <v>1.24</v>
      </c>
      <c r="G132" s="9" t="s">
        <v>386</v>
      </c>
      <c r="H132" s="630">
        <f>'осн.'!C307</f>
        <v>83948</v>
      </c>
      <c r="I132" s="516">
        <f>H132/25.4*F132</f>
        <v>4098.25</v>
      </c>
      <c r="J132" s="636">
        <f>'осн.'!F307</f>
        <v>0.808</v>
      </c>
      <c r="K132" s="101">
        <f>I132*J132</f>
        <v>3311.39</v>
      </c>
      <c r="L132" s="6"/>
    </row>
    <row r="133" spans="1:12" ht="15">
      <c r="A133" s="643" t="s">
        <v>589</v>
      </c>
      <c r="B133" s="639" t="s">
        <v>395</v>
      </c>
      <c r="C133" s="640" t="s">
        <v>384</v>
      </c>
      <c r="D133" s="163">
        <v>1.33</v>
      </c>
      <c r="E133" s="31"/>
      <c r="F133" s="173">
        <f t="shared" si="18"/>
        <v>1.33</v>
      </c>
      <c r="G133" s="9" t="s">
        <v>386</v>
      </c>
      <c r="H133" s="630">
        <f>'осн.'!C307</f>
        <v>83948</v>
      </c>
      <c r="I133" s="516">
        <f t="shared" si="19"/>
        <v>4395.7</v>
      </c>
      <c r="J133" s="636">
        <f>'осн.'!F307</f>
        <v>0.808</v>
      </c>
      <c r="K133" s="101">
        <f t="shared" si="17"/>
        <v>3551.73</v>
      </c>
      <c r="L133" s="6"/>
    </row>
    <row r="134" spans="1:12" ht="15">
      <c r="A134" s="643" t="s">
        <v>62</v>
      </c>
      <c r="B134" s="639" t="s">
        <v>395</v>
      </c>
      <c r="C134" s="640" t="s">
        <v>385</v>
      </c>
      <c r="D134" s="163">
        <v>1.53</v>
      </c>
      <c r="E134" s="31"/>
      <c r="F134" s="173">
        <f t="shared" si="18"/>
        <v>1.53</v>
      </c>
      <c r="G134" s="9" t="s">
        <v>386</v>
      </c>
      <c r="H134" s="630">
        <f>'осн.'!C307</f>
        <v>83948</v>
      </c>
      <c r="I134" s="516">
        <f t="shared" si="19"/>
        <v>5056.71</v>
      </c>
      <c r="J134" s="636">
        <f>'осн.'!F307</f>
        <v>0.808</v>
      </c>
      <c r="K134" s="101">
        <f t="shared" si="17"/>
        <v>4085.82</v>
      </c>
      <c r="L134" s="6"/>
    </row>
    <row r="135" spans="1:12" ht="30">
      <c r="A135" s="643" t="s">
        <v>592</v>
      </c>
      <c r="B135" s="639" t="s">
        <v>348</v>
      </c>
      <c r="C135" s="640" t="s">
        <v>63</v>
      </c>
      <c r="D135" s="163">
        <v>5.19</v>
      </c>
      <c r="E135" s="31">
        <v>0.3</v>
      </c>
      <c r="F135" s="173">
        <f>D135*E135</f>
        <v>1.56</v>
      </c>
      <c r="G135" s="9" t="s">
        <v>950</v>
      </c>
      <c r="H135" s="630">
        <f>'осн.'!C314</f>
        <v>23275</v>
      </c>
      <c r="I135" s="516">
        <f>H135/25.4*F135</f>
        <v>1429.49</v>
      </c>
      <c r="J135" s="636">
        <f>'осн.'!F314</f>
        <v>1.992</v>
      </c>
      <c r="K135" s="101">
        <f>I135*J135</f>
        <v>2847.54</v>
      </c>
      <c r="L135" s="6"/>
    </row>
    <row r="136" spans="1:12" ht="30">
      <c r="A136" s="643" t="s">
        <v>4</v>
      </c>
      <c r="B136" s="639" t="s">
        <v>348</v>
      </c>
      <c r="C136" s="640" t="s">
        <v>63</v>
      </c>
      <c r="D136" s="163">
        <v>5.19</v>
      </c>
      <c r="E136" s="31">
        <v>0.5</v>
      </c>
      <c r="F136" s="173">
        <f>D136*E136</f>
        <v>2.6</v>
      </c>
      <c r="G136" s="9" t="s">
        <v>950</v>
      </c>
      <c r="H136" s="630">
        <f>'осн.'!C314</f>
        <v>23275</v>
      </c>
      <c r="I136" s="516">
        <f t="shared" si="19"/>
        <v>2382.48</v>
      </c>
      <c r="J136" s="636">
        <f>'осн.'!F314</f>
        <v>1.992</v>
      </c>
      <c r="K136" s="101">
        <f t="shared" si="17"/>
        <v>4745.9</v>
      </c>
      <c r="L136" s="6"/>
    </row>
    <row r="137" spans="1:12" ht="15">
      <c r="A137" s="643" t="s">
        <v>1683</v>
      </c>
      <c r="B137" s="648"/>
      <c r="C137" s="640" t="s">
        <v>41</v>
      </c>
      <c r="D137" s="163"/>
      <c r="E137" s="31"/>
      <c r="F137" s="173"/>
      <c r="G137" s="9"/>
      <c r="H137" s="630"/>
      <c r="I137" s="516"/>
      <c r="J137" s="636"/>
      <c r="K137" s="101"/>
      <c r="L137" s="6"/>
    </row>
    <row r="138" spans="1:12" ht="15">
      <c r="A138" s="643" t="s">
        <v>481</v>
      </c>
      <c r="B138" s="639" t="s">
        <v>390</v>
      </c>
      <c r="C138" s="640" t="s">
        <v>750</v>
      </c>
      <c r="D138" s="163">
        <v>0.17</v>
      </c>
      <c r="E138" s="31"/>
      <c r="F138" s="173">
        <f>D138</f>
        <v>0.17</v>
      </c>
      <c r="G138" s="9" t="s">
        <v>79</v>
      </c>
      <c r="H138" s="630">
        <f>'осн.'!C321</f>
        <v>108977</v>
      </c>
      <c r="I138" s="516">
        <f>H138/25.4*F138</f>
        <v>729.37</v>
      </c>
      <c r="J138" s="636">
        <f>'осн.'!F321</f>
        <v>2.217</v>
      </c>
      <c r="K138" s="101">
        <f>I138*J138</f>
        <v>1617.01</v>
      </c>
      <c r="L138" s="6"/>
    </row>
    <row r="139" spans="1:12" ht="30">
      <c r="A139" s="643" t="s">
        <v>603</v>
      </c>
      <c r="B139" s="639" t="s">
        <v>390</v>
      </c>
      <c r="C139" s="640" t="s">
        <v>1479</v>
      </c>
      <c r="D139" s="163">
        <v>0.05</v>
      </c>
      <c r="E139" s="31"/>
      <c r="F139" s="173">
        <v>0.07</v>
      </c>
      <c r="G139" s="9" t="s">
        <v>604</v>
      </c>
      <c r="H139" s="630">
        <f>'осн.'!C328</f>
        <v>68278</v>
      </c>
      <c r="I139" s="516">
        <f>H139/25.4*F139</f>
        <v>188.17</v>
      </c>
      <c r="J139" s="636">
        <f>'осн.'!F328</f>
        <v>2.517</v>
      </c>
      <c r="K139" s="101">
        <f>I139*J139</f>
        <v>473.62</v>
      </c>
      <c r="L139" s="6"/>
    </row>
    <row r="140" spans="1:12" ht="30">
      <c r="A140" s="643" t="s">
        <v>605</v>
      </c>
      <c r="B140" s="639" t="s">
        <v>390</v>
      </c>
      <c r="C140" s="640" t="s">
        <v>1480</v>
      </c>
      <c r="D140" s="163">
        <v>0.18</v>
      </c>
      <c r="E140" s="31"/>
      <c r="F140" s="173">
        <f>D140</f>
        <v>0.18</v>
      </c>
      <c r="G140" s="9" t="s">
        <v>75</v>
      </c>
      <c r="H140" s="630">
        <f>'осн.'!C335</f>
        <v>52485</v>
      </c>
      <c r="I140" s="516">
        <f>H140/25.4*F140</f>
        <v>371.94</v>
      </c>
      <c r="J140" s="636">
        <f>'осн.'!F335</f>
        <v>2.038</v>
      </c>
      <c r="K140" s="101">
        <f>I140*J140</f>
        <v>758.01</v>
      </c>
      <c r="L140" s="6"/>
    </row>
    <row r="141" spans="1:12" ht="30">
      <c r="A141" s="643" t="s">
        <v>475</v>
      </c>
      <c r="B141" s="639" t="s">
        <v>820</v>
      </c>
      <c r="C141" s="640" t="s">
        <v>1481</v>
      </c>
      <c r="D141" s="163">
        <v>0.27</v>
      </c>
      <c r="E141" s="31"/>
      <c r="F141" s="650">
        <f>D141</f>
        <v>0.27</v>
      </c>
      <c r="G141" s="31" t="s">
        <v>74</v>
      </c>
      <c r="H141" s="651">
        <f>'осн.'!C342</f>
        <v>122260</v>
      </c>
      <c r="I141" s="647">
        <f t="shared" si="19"/>
        <v>1299.61</v>
      </c>
      <c r="J141" s="652">
        <f>'осн.'!F342</f>
        <v>1.761</v>
      </c>
      <c r="K141" s="101">
        <f t="shared" si="17"/>
        <v>2288.61</v>
      </c>
      <c r="L141" s="6"/>
    </row>
    <row r="142" spans="1:12" ht="30">
      <c r="A142" s="643" t="s">
        <v>476</v>
      </c>
      <c r="B142" s="639" t="s">
        <v>820</v>
      </c>
      <c r="C142" s="640" t="s">
        <v>1482</v>
      </c>
      <c r="D142" s="163">
        <v>0.27</v>
      </c>
      <c r="E142" s="31"/>
      <c r="F142" s="650">
        <f aca="true" t="shared" si="20" ref="F142:F148">D142</f>
        <v>0.27</v>
      </c>
      <c r="G142" s="31" t="s">
        <v>74</v>
      </c>
      <c r="H142" s="651">
        <f>'осн.'!C342</f>
        <v>122260</v>
      </c>
      <c r="I142" s="647">
        <f t="shared" si="19"/>
        <v>1299.61</v>
      </c>
      <c r="J142" s="652">
        <f>'осн.'!F342</f>
        <v>1.761</v>
      </c>
      <c r="K142" s="101">
        <f t="shared" si="17"/>
        <v>2288.61</v>
      </c>
      <c r="L142" s="6"/>
    </row>
    <row r="143" spans="1:12" ht="15">
      <c r="A143" s="643" t="s">
        <v>478</v>
      </c>
      <c r="B143" s="639" t="s">
        <v>820</v>
      </c>
      <c r="C143" s="640" t="s">
        <v>747</v>
      </c>
      <c r="D143" s="163">
        <v>0.11</v>
      </c>
      <c r="E143" s="31"/>
      <c r="F143" s="173">
        <f t="shared" si="20"/>
        <v>0.11</v>
      </c>
      <c r="G143" s="9" t="s">
        <v>76</v>
      </c>
      <c r="H143" s="630">
        <f>'осн.'!C349</f>
        <v>172743</v>
      </c>
      <c r="I143" s="516">
        <f t="shared" si="19"/>
        <v>748.1</v>
      </c>
      <c r="J143" s="636">
        <f>'осн.'!F349</f>
        <v>1.467</v>
      </c>
      <c r="K143" s="101">
        <f t="shared" si="17"/>
        <v>1097.46</v>
      </c>
      <c r="L143" s="6"/>
    </row>
    <row r="144" spans="1:12" ht="15">
      <c r="A144" s="643" t="s">
        <v>479</v>
      </c>
      <c r="B144" s="639" t="s">
        <v>820</v>
      </c>
      <c r="C144" s="640" t="s">
        <v>42</v>
      </c>
      <c r="D144" s="163">
        <v>0.16</v>
      </c>
      <c r="E144" s="31"/>
      <c r="F144" s="173">
        <f t="shared" si="20"/>
        <v>0.16</v>
      </c>
      <c r="G144" s="9" t="s">
        <v>77</v>
      </c>
      <c r="H144" s="630">
        <f>'осн.'!C356</f>
        <v>187856</v>
      </c>
      <c r="I144" s="516">
        <f t="shared" si="19"/>
        <v>1183.34</v>
      </c>
      <c r="J144" s="636">
        <f>'осн.'!F356</f>
        <v>1.392</v>
      </c>
      <c r="K144" s="101">
        <f t="shared" si="17"/>
        <v>1647.21</v>
      </c>
      <c r="L144" s="6"/>
    </row>
    <row r="145" spans="1:12" ht="15">
      <c r="A145" s="643" t="s">
        <v>480</v>
      </c>
      <c r="B145" s="639" t="s">
        <v>728</v>
      </c>
      <c r="C145" s="640" t="s">
        <v>749</v>
      </c>
      <c r="D145" s="163">
        <v>0.02</v>
      </c>
      <c r="E145" s="31"/>
      <c r="F145" s="173">
        <f t="shared" si="20"/>
        <v>0.02</v>
      </c>
      <c r="G145" s="9" t="s">
        <v>78</v>
      </c>
      <c r="H145" s="630">
        <f>'осн.'!C362</f>
        <v>51998</v>
      </c>
      <c r="I145" s="516">
        <f t="shared" si="19"/>
        <v>40.94</v>
      </c>
      <c r="J145" s="636">
        <f>'осн.'!F362</f>
        <v>1.177</v>
      </c>
      <c r="K145" s="101">
        <f t="shared" si="17"/>
        <v>48.19</v>
      </c>
      <c r="L145" s="6"/>
    </row>
    <row r="146" spans="1:12" ht="15">
      <c r="A146" s="643" t="s">
        <v>40</v>
      </c>
      <c r="B146" s="639" t="s">
        <v>728</v>
      </c>
      <c r="C146" s="640" t="s">
        <v>748</v>
      </c>
      <c r="D146" s="163">
        <v>0.01</v>
      </c>
      <c r="E146" s="31"/>
      <c r="F146" s="173">
        <f t="shared" si="20"/>
        <v>0.01</v>
      </c>
      <c r="G146" s="9" t="s">
        <v>78</v>
      </c>
      <c r="H146" s="630">
        <f>'осн.'!C368</f>
        <v>87439</v>
      </c>
      <c r="I146" s="516">
        <f t="shared" si="19"/>
        <v>34.42</v>
      </c>
      <c r="J146" s="636">
        <f>'осн.'!F368</f>
        <v>0.981</v>
      </c>
      <c r="K146" s="101">
        <f t="shared" si="17"/>
        <v>33.77</v>
      </c>
      <c r="L146" s="6"/>
    </row>
    <row r="147" spans="1:12" ht="20.25" customHeight="1">
      <c r="A147" s="643" t="s">
        <v>482</v>
      </c>
      <c r="B147" s="639" t="s">
        <v>820</v>
      </c>
      <c r="C147" s="640" t="s">
        <v>1483</v>
      </c>
      <c r="D147" s="163">
        <v>0.88</v>
      </c>
      <c r="E147" s="31"/>
      <c r="F147" s="173">
        <f t="shared" si="20"/>
        <v>0.88</v>
      </c>
      <c r="G147" s="9" t="s">
        <v>80</v>
      </c>
      <c r="H147" s="630">
        <f>'осн.'!C375</f>
        <v>52152</v>
      </c>
      <c r="I147" s="516">
        <f t="shared" si="19"/>
        <v>1806.84</v>
      </c>
      <c r="J147" s="636">
        <f>'осн.'!F375</f>
        <v>1.725</v>
      </c>
      <c r="K147" s="101">
        <f t="shared" si="17"/>
        <v>3116.8</v>
      </c>
      <c r="L147" s="6"/>
    </row>
    <row r="148" spans="1:12" ht="15">
      <c r="A148" s="643" t="s">
        <v>483</v>
      </c>
      <c r="B148" s="639" t="s">
        <v>820</v>
      </c>
      <c r="C148" s="640" t="s">
        <v>751</v>
      </c>
      <c r="D148" s="163">
        <v>0.62</v>
      </c>
      <c r="E148" s="31"/>
      <c r="F148" s="173">
        <f t="shared" si="20"/>
        <v>0.62</v>
      </c>
      <c r="G148" s="9" t="s">
        <v>80</v>
      </c>
      <c r="H148" s="630">
        <f>'осн.'!C375</f>
        <v>52152</v>
      </c>
      <c r="I148" s="516">
        <f t="shared" si="19"/>
        <v>1273</v>
      </c>
      <c r="J148" s="636">
        <f>'осн.'!F375</f>
        <v>1.725</v>
      </c>
      <c r="K148" s="101">
        <f t="shared" si="17"/>
        <v>2195.93</v>
      </c>
      <c r="L148" s="6"/>
    </row>
    <row r="149" spans="1:12" ht="30">
      <c r="A149" s="638" t="s">
        <v>1706</v>
      </c>
      <c r="B149" s="198" t="s">
        <v>391</v>
      </c>
      <c r="C149" s="653" t="s">
        <v>1484</v>
      </c>
      <c r="D149" s="31">
        <v>0.96</v>
      </c>
      <c r="E149" s="31"/>
      <c r="F149" s="173">
        <f>D149</f>
        <v>0.96</v>
      </c>
      <c r="G149" s="9" t="s">
        <v>829</v>
      </c>
      <c r="H149" s="630">
        <f>'осн.'!C380</f>
        <v>36549</v>
      </c>
      <c r="I149" s="516">
        <f t="shared" si="19"/>
        <v>1381.38</v>
      </c>
      <c r="J149" s="7">
        <f>'осн.'!F380</f>
        <v>2.213</v>
      </c>
      <c r="K149" s="101">
        <f>I149*J149</f>
        <v>3056.99</v>
      </c>
      <c r="L149" s="6"/>
    </row>
    <row r="150" spans="1:12" ht="15">
      <c r="A150" s="643" t="s">
        <v>1248</v>
      </c>
      <c r="B150" s="14"/>
      <c r="C150" s="653"/>
      <c r="D150" s="31"/>
      <c r="E150" s="31"/>
      <c r="F150" s="173"/>
      <c r="G150" s="9"/>
      <c r="H150" s="630"/>
      <c r="I150" s="516"/>
      <c r="J150" s="7"/>
      <c r="K150" s="101"/>
      <c r="L150" s="6"/>
    </row>
    <row r="151" spans="1:12" ht="15">
      <c r="A151" s="643" t="s">
        <v>1249</v>
      </c>
      <c r="B151" s="14" t="s">
        <v>352</v>
      </c>
      <c r="C151" s="653" t="s">
        <v>1250</v>
      </c>
      <c r="D151" s="31">
        <v>0.62</v>
      </c>
      <c r="E151" s="31"/>
      <c r="F151" s="173">
        <f>D151</f>
        <v>0.62</v>
      </c>
      <c r="G151" s="9" t="s">
        <v>1252</v>
      </c>
      <c r="H151" s="630">
        <f>'осн.'!C388</f>
        <v>50053</v>
      </c>
      <c r="I151" s="516">
        <f t="shared" si="19"/>
        <v>1221.77</v>
      </c>
      <c r="J151" s="7">
        <f>'осн.'!F388</f>
        <v>1.354</v>
      </c>
      <c r="K151" s="101">
        <f>I151*J151</f>
        <v>1654.28</v>
      </c>
      <c r="L151" s="6"/>
    </row>
    <row r="152" spans="1:12" ht="15">
      <c r="A152" s="643" t="s">
        <v>197</v>
      </c>
      <c r="B152" s="14" t="s">
        <v>352</v>
      </c>
      <c r="C152" s="653" t="s">
        <v>1251</v>
      </c>
      <c r="D152" s="31">
        <v>0.84</v>
      </c>
      <c r="E152" s="31"/>
      <c r="F152" s="173">
        <f>D152</f>
        <v>0.84</v>
      </c>
      <c r="G152" s="9" t="s">
        <v>1253</v>
      </c>
      <c r="H152" s="630">
        <f>'осн.'!C395</f>
        <v>54285</v>
      </c>
      <c r="I152" s="516">
        <f t="shared" si="19"/>
        <v>1795.25</v>
      </c>
      <c r="J152" s="7">
        <f>'осн.'!F395</f>
        <v>1.316</v>
      </c>
      <c r="K152" s="101">
        <f>I152*J152</f>
        <v>2362.55</v>
      </c>
      <c r="L152" s="6"/>
    </row>
    <row r="153" spans="1:12" ht="15">
      <c r="A153" s="643" t="s">
        <v>1247</v>
      </c>
      <c r="B153" s="14"/>
      <c r="C153" s="653"/>
      <c r="D153" s="31"/>
      <c r="E153" s="31"/>
      <c r="F153" s="173"/>
      <c r="G153" s="9"/>
      <c r="H153" s="630"/>
      <c r="I153" s="516"/>
      <c r="J153" s="7"/>
      <c r="K153" s="101"/>
      <c r="L153" s="6"/>
    </row>
    <row r="154" spans="1:12" ht="15">
      <c r="A154" s="643" t="s">
        <v>1249</v>
      </c>
      <c r="B154" s="14" t="s">
        <v>352</v>
      </c>
      <c r="C154" s="653" t="s">
        <v>1250</v>
      </c>
      <c r="D154" s="31">
        <v>0.62</v>
      </c>
      <c r="E154" s="31">
        <v>0.9</v>
      </c>
      <c r="F154" s="173">
        <f>D154*E154</f>
        <v>0.56</v>
      </c>
      <c r="G154" s="9" t="s">
        <v>1252</v>
      </c>
      <c r="H154" s="630">
        <f>'осн.'!C388</f>
        <v>50053</v>
      </c>
      <c r="I154" s="516">
        <f t="shared" si="19"/>
        <v>1103.53</v>
      </c>
      <c r="J154" s="7">
        <f>'осн.'!F388</f>
        <v>1.354</v>
      </c>
      <c r="K154" s="101">
        <f>I154*J154</f>
        <v>1494.18</v>
      </c>
      <c r="L154" s="6"/>
    </row>
    <row r="155" spans="1:12" ht="15">
      <c r="A155" s="643" t="s">
        <v>197</v>
      </c>
      <c r="B155" s="14" t="s">
        <v>352</v>
      </c>
      <c r="C155" s="653" t="s">
        <v>1251</v>
      </c>
      <c r="D155" s="31">
        <v>0.84</v>
      </c>
      <c r="E155" s="31">
        <v>0.9</v>
      </c>
      <c r="F155" s="173">
        <f>D155*E155</f>
        <v>0.76</v>
      </c>
      <c r="G155" s="9" t="s">
        <v>1253</v>
      </c>
      <c r="H155" s="630">
        <f>'осн.'!C395</f>
        <v>54285</v>
      </c>
      <c r="I155" s="516">
        <f t="shared" si="19"/>
        <v>1624.28</v>
      </c>
      <c r="J155" s="7">
        <f>'осн.'!F395</f>
        <v>1.316</v>
      </c>
      <c r="K155" s="101">
        <f>I155*J155</f>
        <v>2137.55</v>
      </c>
      <c r="L155" s="6"/>
    </row>
    <row r="156" spans="1:12" ht="18.75" customHeight="1">
      <c r="A156" s="638" t="s">
        <v>1707</v>
      </c>
      <c r="B156" s="654"/>
      <c r="C156" s="655" t="s">
        <v>452</v>
      </c>
      <c r="D156" s="31"/>
      <c r="E156" s="31"/>
      <c r="F156" s="173"/>
      <c r="G156" s="31"/>
      <c r="H156" s="651"/>
      <c r="I156" s="516"/>
      <c r="J156" s="605"/>
      <c r="K156" s="101"/>
      <c r="L156" s="6"/>
    </row>
    <row r="157" spans="1:12" ht="15">
      <c r="A157" s="638" t="s">
        <v>456</v>
      </c>
      <c r="B157" s="654" t="s">
        <v>820</v>
      </c>
      <c r="C157" s="655" t="s">
        <v>453</v>
      </c>
      <c r="D157" s="31">
        <v>0.321</v>
      </c>
      <c r="E157" s="31"/>
      <c r="F157" s="636">
        <f>D157</f>
        <v>0.321</v>
      </c>
      <c r="G157" s="31" t="s">
        <v>455</v>
      </c>
      <c r="H157" s="651">
        <f>'осн.'!C402</f>
        <v>7203</v>
      </c>
      <c r="I157" s="516">
        <f>F157*H157</f>
        <v>2312.16</v>
      </c>
      <c r="J157" s="605">
        <f>'осн.'!F402</f>
        <v>0.796</v>
      </c>
      <c r="K157" s="101">
        <f>I157-J157</f>
        <v>2311.36</v>
      </c>
      <c r="L157" s="6"/>
    </row>
    <row r="158" spans="1:12" ht="15">
      <c r="A158" s="638" t="s">
        <v>454</v>
      </c>
      <c r="B158" s="654" t="s">
        <v>820</v>
      </c>
      <c r="C158" s="655" t="s">
        <v>453</v>
      </c>
      <c r="D158" s="31">
        <v>0.096</v>
      </c>
      <c r="E158" s="31"/>
      <c r="F158" s="636">
        <f>D158</f>
        <v>0.096</v>
      </c>
      <c r="G158" s="31" t="s">
        <v>455</v>
      </c>
      <c r="H158" s="651">
        <f>'осн.'!C402</f>
        <v>7203</v>
      </c>
      <c r="I158" s="516">
        <f>F158*H158</f>
        <v>691.49</v>
      </c>
      <c r="J158" s="605">
        <f>'осн.'!F402</f>
        <v>0.796</v>
      </c>
      <c r="K158" s="101">
        <f>I158-J158</f>
        <v>690.69</v>
      </c>
      <c r="L158" s="6"/>
    </row>
    <row r="159" spans="1:12" ht="15">
      <c r="A159" s="638" t="s">
        <v>457</v>
      </c>
      <c r="B159" s="654" t="s">
        <v>820</v>
      </c>
      <c r="C159" s="655" t="s">
        <v>453</v>
      </c>
      <c r="D159" s="31">
        <v>0.321</v>
      </c>
      <c r="E159" s="31"/>
      <c r="F159" s="636">
        <f>D159</f>
        <v>0.321</v>
      </c>
      <c r="G159" s="31" t="s">
        <v>674</v>
      </c>
      <c r="H159" s="651">
        <f>'осн.'!C409</f>
        <v>4115</v>
      </c>
      <c r="I159" s="516">
        <f>F159*H159</f>
        <v>1320.92</v>
      </c>
      <c r="J159" s="605">
        <f>'осн.'!F409</f>
        <v>1.048</v>
      </c>
      <c r="K159" s="101">
        <f>I159-J159</f>
        <v>1319.87</v>
      </c>
      <c r="L159" s="6"/>
    </row>
    <row r="160" spans="1:12" ht="15">
      <c r="A160" s="638" t="s">
        <v>454</v>
      </c>
      <c r="B160" s="654" t="s">
        <v>820</v>
      </c>
      <c r="C160" s="655" t="s">
        <v>453</v>
      </c>
      <c r="D160" s="31">
        <v>0.096</v>
      </c>
      <c r="E160" s="31"/>
      <c r="F160" s="636">
        <f>D160</f>
        <v>0.096</v>
      </c>
      <c r="G160" s="31" t="s">
        <v>674</v>
      </c>
      <c r="H160" s="651">
        <f>'осн.'!C409</f>
        <v>4115</v>
      </c>
      <c r="I160" s="516">
        <f>F160*H160</f>
        <v>395.04</v>
      </c>
      <c r="J160" s="605">
        <f>'осн.'!F409</f>
        <v>1.048</v>
      </c>
      <c r="K160" s="101">
        <f>I160-J160</f>
        <v>393.99</v>
      </c>
      <c r="L160" s="6"/>
    </row>
    <row r="161" spans="1:12" ht="15">
      <c r="A161" s="638" t="s">
        <v>1715</v>
      </c>
      <c r="B161" s="639"/>
      <c r="C161" s="640" t="s">
        <v>97</v>
      </c>
      <c r="D161" s="163"/>
      <c r="E161" s="31"/>
      <c r="F161" s="173"/>
      <c r="G161" s="9"/>
      <c r="H161" s="630"/>
      <c r="I161" s="516"/>
      <c r="J161" s="636"/>
      <c r="K161" s="101"/>
      <c r="L161" s="6"/>
    </row>
    <row r="162" spans="1:12" ht="15">
      <c r="A162" s="21" t="s">
        <v>82</v>
      </c>
      <c r="B162" s="639" t="s">
        <v>344</v>
      </c>
      <c r="C162" s="653" t="s">
        <v>1421</v>
      </c>
      <c r="D162" s="647">
        <v>10.24</v>
      </c>
      <c r="E162" s="31"/>
      <c r="F162" s="173">
        <f>D162</f>
        <v>10.24</v>
      </c>
      <c r="G162" s="9" t="s">
        <v>278</v>
      </c>
      <c r="H162" s="630">
        <f>'осн.'!C417</f>
        <v>249776</v>
      </c>
      <c r="I162" s="516">
        <f>H162/25.4*F162</f>
        <v>100697.1</v>
      </c>
      <c r="J162" s="7">
        <f>'осн.'!F417</f>
        <v>1.985</v>
      </c>
      <c r="K162" s="101">
        <f t="shared" si="17"/>
        <v>199883.74</v>
      </c>
      <c r="L162" s="6"/>
    </row>
    <row r="163" spans="1:12" ht="15">
      <c r="A163" s="17" t="s">
        <v>83</v>
      </c>
      <c r="B163" s="639"/>
      <c r="C163" s="653" t="s">
        <v>271</v>
      </c>
      <c r="D163" s="647"/>
      <c r="E163" s="31"/>
      <c r="F163" s="173"/>
      <c r="G163" s="9"/>
      <c r="H163" s="630"/>
      <c r="I163" s="516"/>
      <c r="J163" s="7"/>
      <c r="K163" s="101"/>
      <c r="L163" s="6"/>
    </row>
    <row r="164" spans="1:12" ht="16.5">
      <c r="A164" s="17" t="s">
        <v>1486</v>
      </c>
      <c r="B164" s="639" t="s">
        <v>1869</v>
      </c>
      <c r="C164" s="653" t="s">
        <v>1488</v>
      </c>
      <c r="D164" s="647">
        <v>1.37</v>
      </c>
      <c r="E164" s="31"/>
      <c r="F164" s="173">
        <f>D164</f>
        <v>1.37</v>
      </c>
      <c r="G164" s="9" t="s">
        <v>279</v>
      </c>
      <c r="H164" s="630">
        <f>'осн.'!C424</f>
        <v>95629</v>
      </c>
      <c r="I164" s="516">
        <f>H164/25.4*F164</f>
        <v>5157.94</v>
      </c>
      <c r="J164" s="7">
        <f>'осн.'!F424</f>
        <v>2.105</v>
      </c>
      <c r="K164" s="101">
        <f>I164*J164</f>
        <v>10857.46</v>
      </c>
      <c r="L164" s="6"/>
    </row>
    <row r="165" spans="1:12" ht="16.5">
      <c r="A165" s="17" t="s">
        <v>84</v>
      </c>
      <c r="B165" s="639" t="s">
        <v>1869</v>
      </c>
      <c r="C165" s="653" t="s">
        <v>272</v>
      </c>
      <c r="D165" s="647">
        <v>3.43</v>
      </c>
      <c r="E165" s="31"/>
      <c r="F165" s="173">
        <f aca="true" t="shared" si="21" ref="F165:F170">D165</f>
        <v>3.43</v>
      </c>
      <c r="G165" s="9" t="s">
        <v>279</v>
      </c>
      <c r="H165" s="630">
        <f>'осн.'!C424</f>
        <v>95629</v>
      </c>
      <c r="I165" s="516">
        <f aca="true" t="shared" si="22" ref="I165:I170">H165/25.4*F165</f>
        <v>12913.68</v>
      </c>
      <c r="J165" s="7">
        <f>'осн.'!F424</f>
        <v>2.105</v>
      </c>
      <c r="K165" s="101">
        <f t="shared" si="17"/>
        <v>27183.3</v>
      </c>
      <c r="L165" s="6"/>
    </row>
    <row r="166" spans="1:12" ht="16.5">
      <c r="A166" s="17" t="s">
        <v>607</v>
      </c>
      <c r="B166" s="639" t="s">
        <v>1869</v>
      </c>
      <c r="C166" s="653" t="s">
        <v>608</v>
      </c>
      <c r="D166" s="647">
        <v>0.17</v>
      </c>
      <c r="E166" s="31"/>
      <c r="F166" s="173">
        <f t="shared" si="21"/>
        <v>0.17</v>
      </c>
      <c r="G166" s="9" t="s">
        <v>279</v>
      </c>
      <c r="H166" s="630">
        <f>'осн.'!C424</f>
        <v>95629</v>
      </c>
      <c r="I166" s="516">
        <f t="shared" si="22"/>
        <v>640.04</v>
      </c>
      <c r="J166" s="7">
        <f>'осн.'!F424</f>
        <v>2.105</v>
      </c>
      <c r="K166" s="101">
        <f>I166*J166</f>
        <v>1347.28</v>
      </c>
      <c r="L166" s="6"/>
    </row>
    <row r="167" spans="1:12" ht="15.75">
      <c r="A167" s="656" t="s">
        <v>85</v>
      </c>
      <c r="B167" s="657" t="s">
        <v>1869</v>
      </c>
      <c r="C167" s="655" t="s">
        <v>273</v>
      </c>
      <c r="D167" s="658">
        <v>17.14</v>
      </c>
      <c r="E167" s="659"/>
      <c r="F167" s="660">
        <f t="shared" si="21"/>
        <v>17.14</v>
      </c>
      <c r="G167" s="661" t="s">
        <v>280</v>
      </c>
      <c r="H167" s="662">
        <f>'осн.'!C431</f>
        <v>74825</v>
      </c>
      <c r="I167" s="663">
        <f t="shared" si="22"/>
        <v>50492.15</v>
      </c>
      <c r="J167" s="664">
        <f>'осн.'!F431</f>
        <v>2.104</v>
      </c>
      <c r="K167" s="665">
        <f t="shared" si="17"/>
        <v>106235.48</v>
      </c>
      <c r="L167" s="6"/>
    </row>
    <row r="168" spans="1:12" ht="15.75">
      <c r="A168" s="656" t="s">
        <v>607</v>
      </c>
      <c r="B168" s="657" t="s">
        <v>1869</v>
      </c>
      <c r="C168" s="655" t="s">
        <v>610</v>
      </c>
      <c r="D168" s="658">
        <v>0.69</v>
      </c>
      <c r="E168" s="659"/>
      <c r="F168" s="660">
        <f t="shared" si="21"/>
        <v>0.69</v>
      </c>
      <c r="G168" s="661" t="s">
        <v>280</v>
      </c>
      <c r="H168" s="662">
        <f>'осн.'!C431</f>
        <v>74825</v>
      </c>
      <c r="I168" s="663">
        <f t="shared" si="22"/>
        <v>2032.65</v>
      </c>
      <c r="J168" s="664">
        <f>'осн.'!F431</f>
        <v>2.104</v>
      </c>
      <c r="K168" s="665">
        <f t="shared" si="17"/>
        <v>4276.7</v>
      </c>
      <c r="L168" s="6"/>
    </row>
    <row r="169" spans="1:12" ht="15">
      <c r="A169" s="17" t="s">
        <v>1489</v>
      </c>
      <c r="B169" s="639" t="s">
        <v>1034</v>
      </c>
      <c r="C169" s="653" t="s">
        <v>1490</v>
      </c>
      <c r="D169" s="647">
        <v>2.25</v>
      </c>
      <c r="E169" s="31"/>
      <c r="F169" s="173">
        <f t="shared" si="21"/>
        <v>2.25</v>
      </c>
      <c r="G169" s="9" t="s">
        <v>280</v>
      </c>
      <c r="H169" s="630">
        <f>'осн.'!C431</f>
        <v>74825</v>
      </c>
      <c r="I169" s="516">
        <f t="shared" si="22"/>
        <v>6628.2</v>
      </c>
      <c r="J169" s="7">
        <f>'осн.'!F431</f>
        <v>2.104</v>
      </c>
      <c r="K169" s="101">
        <f t="shared" si="17"/>
        <v>13945.73</v>
      </c>
      <c r="L169" s="6"/>
    </row>
    <row r="170" spans="1:12" ht="15">
      <c r="A170" s="17" t="s">
        <v>1487</v>
      </c>
      <c r="B170" s="639" t="s">
        <v>1034</v>
      </c>
      <c r="C170" s="653" t="s">
        <v>1491</v>
      </c>
      <c r="D170" s="163">
        <v>1.65</v>
      </c>
      <c r="E170" s="31"/>
      <c r="F170" s="173">
        <f t="shared" si="21"/>
        <v>1.65</v>
      </c>
      <c r="G170" s="9" t="s">
        <v>280</v>
      </c>
      <c r="H170" s="630">
        <f>'осн.'!C431</f>
        <v>74825</v>
      </c>
      <c r="I170" s="516">
        <f t="shared" si="22"/>
        <v>4860.68</v>
      </c>
      <c r="J170" s="7">
        <f>'осн.'!F431</f>
        <v>2.104</v>
      </c>
      <c r="K170" s="101">
        <f t="shared" si="17"/>
        <v>10226.87</v>
      </c>
      <c r="L170" s="6"/>
    </row>
    <row r="171" spans="1:12" ht="15">
      <c r="A171" s="17" t="s">
        <v>1721</v>
      </c>
      <c r="B171" s="203"/>
      <c r="C171" s="151" t="s">
        <v>114</v>
      </c>
      <c r="D171" s="14"/>
      <c r="E171" s="31"/>
      <c r="F171" s="173"/>
      <c r="G171" s="9"/>
      <c r="H171" s="630"/>
      <c r="I171" s="516"/>
      <c r="J171" s="7"/>
      <c r="K171" s="101"/>
      <c r="L171" s="6"/>
    </row>
    <row r="172" spans="1:12" ht="30">
      <c r="A172" s="17" t="s">
        <v>1235</v>
      </c>
      <c r="B172" s="203" t="s">
        <v>1874</v>
      </c>
      <c r="C172" s="151" t="s">
        <v>731</v>
      </c>
      <c r="D172" s="14">
        <v>0.82</v>
      </c>
      <c r="E172" s="31" t="s">
        <v>1046</v>
      </c>
      <c r="F172" s="173">
        <f>D172/6.65</f>
        <v>0.12</v>
      </c>
      <c r="G172" s="9" t="s">
        <v>735</v>
      </c>
      <c r="H172" s="630">
        <f>'осн.'!C129</f>
        <v>6878</v>
      </c>
      <c r="I172" s="516">
        <f>F172*H172</f>
        <v>825.36</v>
      </c>
      <c r="J172" s="7">
        <f>'осн.'!F129</f>
        <v>1.12</v>
      </c>
      <c r="K172" s="101">
        <f t="shared" si="17"/>
        <v>924.4</v>
      </c>
      <c r="L172" s="6"/>
    </row>
    <row r="173" spans="1:12" ht="16.5">
      <c r="A173" s="17" t="s">
        <v>1236</v>
      </c>
      <c r="B173" s="203" t="s">
        <v>1874</v>
      </c>
      <c r="C173" s="151" t="s">
        <v>731</v>
      </c>
      <c r="D173" s="14">
        <v>0.82</v>
      </c>
      <c r="E173" s="31" t="s">
        <v>732</v>
      </c>
      <c r="F173" s="173">
        <f>D173/6.65*1.2</f>
        <v>0.15</v>
      </c>
      <c r="G173" s="9" t="s">
        <v>735</v>
      </c>
      <c r="H173" s="630">
        <f>H172</f>
        <v>6878</v>
      </c>
      <c r="I173" s="516">
        <f aca="true" t="shared" si="23" ref="I173:I178">F173*H173</f>
        <v>1031.7</v>
      </c>
      <c r="J173" s="7">
        <f>J172</f>
        <v>1.12</v>
      </c>
      <c r="K173" s="101">
        <f t="shared" si="17"/>
        <v>1155.5</v>
      </c>
      <c r="L173" s="6"/>
    </row>
    <row r="174" spans="1:12" ht="30">
      <c r="A174" s="17" t="s">
        <v>1237</v>
      </c>
      <c r="B174" s="203" t="s">
        <v>1874</v>
      </c>
      <c r="C174" s="151" t="s">
        <v>733</v>
      </c>
      <c r="D174" s="14">
        <v>1.17</v>
      </c>
      <c r="E174" s="31" t="s">
        <v>1046</v>
      </c>
      <c r="F174" s="173">
        <f>D174/6.65</f>
        <v>0.18</v>
      </c>
      <c r="G174" s="9" t="s">
        <v>116</v>
      </c>
      <c r="H174" s="630">
        <f>H173</f>
        <v>6878</v>
      </c>
      <c r="I174" s="516">
        <f t="shared" si="23"/>
        <v>1238.04</v>
      </c>
      <c r="J174" s="7">
        <f>J173</f>
        <v>1.12</v>
      </c>
      <c r="K174" s="101">
        <f t="shared" si="17"/>
        <v>1386.6</v>
      </c>
      <c r="L174" s="6"/>
    </row>
    <row r="175" spans="1:12" ht="16.5">
      <c r="A175" s="17" t="s">
        <v>1236</v>
      </c>
      <c r="B175" s="203" t="s">
        <v>1874</v>
      </c>
      <c r="C175" s="151" t="s">
        <v>733</v>
      </c>
      <c r="D175" s="14">
        <v>1.17</v>
      </c>
      <c r="E175" s="31" t="s">
        <v>732</v>
      </c>
      <c r="F175" s="173">
        <f>D175/6.65*1.2</f>
        <v>0.21</v>
      </c>
      <c r="G175" s="9" t="s">
        <v>116</v>
      </c>
      <c r="H175" s="630">
        <f>H174</f>
        <v>6878</v>
      </c>
      <c r="I175" s="516">
        <f t="shared" si="23"/>
        <v>1444.38</v>
      </c>
      <c r="J175" s="7">
        <f>J174</f>
        <v>1.12</v>
      </c>
      <c r="K175" s="101">
        <f t="shared" si="17"/>
        <v>1617.71</v>
      </c>
      <c r="L175" s="6"/>
    </row>
    <row r="176" spans="1:12" ht="33" customHeight="1">
      <c r="A176" s="17" t="s">
        <v>1238</v>
      </c>
      <c r="B176" s="203" t="s">
        <v>1874</v>
      </c>
      <c r="C176" s="151" t="s">
        <v>736</v>
      </c>
      <c r="D176" s="14">
        <v>1.08</v>
      </c>
      <c r="E176" s="31" t="s">
        <v>1046</v>
      </c>
      <c r="F176" s="173">
        <f>D176/6.65</f>
        <v>0.16</v>
      </c>
      <c r="G176" s="9" t="s">
        <v>126</v>
      </c>
      <c r="H176" s="630">
        <f>'осн.'!C135</f>
        <v>763</v>
      </c>
      <c r="I176" s="516">
        <f t="shared" si="23"/>
        <v>122.08</v>
      </c>
      <c r="J176" s="7">
        <f>'осн.'!F135</f>
        <v>2.173</v>
      </c>
      <c r="K176" s="101">
        <f t="shared" si="17"/>
        <v>265.28</v>
      </c>
      <c r="L176" s="6"/>
    </row>
    <row r="177" spans="1:12" ht="16.5">
      <c r="A177" s="17" t="s">
        <v>1236</v>
      </c>
      <c r="B177" s="203" t="s">
        <v>1874</v>
      </c>
      <c r="C177" s="151" t="s">
        <v>736</v>
      </c>
      <c r="D177" s="14">
        <v>1.08</v>
      </c>
      <c r="E177" s="31" t="s">
        <v>732</v>
      </c>
      <c r="F177" s="173">
        <f>D177/6.65*1.2</f>
        <v>0.19</v>
      </c>
      <c r="G177" s="9" t="s">
        <v>126</v>
      </c>
      <c r="H177" s="630">
        <f>H176</f>
        <v>763</v>
      </c>
      <c r="I177" s="516">
        <f t="shared" si="23"/>
        <v>144.97</v>
      </c>
      <c r="J177" s="7">
        <f>J176</f>
        <v>2.173</v>
      </c>
      <c r="K177" s="101">
        <f aca="true" t="shared" si="24" ref="K177:K182">I177*J177</f>
        <v>315.02</v>
      </c>
      <c r="L177" s="6"/>
    </row>
    <row r="178" spans="1:12" ht="16.5">
      <c r="A178" s="17" t="s">
        <v>1239</v>
      </c>
      <c r="B178" s="203" t="s">
        <v>1877</v>
      </c>
      <c r="C178" s="151" t="s">
        <v>737</v>
      </c>
      <c r="D178" s="14">
        <v>2.78</v>
      </c>
      <c r="E178" s="31" t="s">
        <v>1046</v>
      </c>
      <c r="F178" s="173">
        <f>D178/6.65</f>
        <v>0.42</v>
      </c>
      <c r="G178" s="9" t="s">
        <v>735</v>
      </c>
      <c r="H178" s="630">
        <f>'осн.'!C129</f>
        <v>6878</v>
      </c>
      <c r="I178" s="516">
        <f t="shared" si="23"/>
        <v>2888.76</v>
      </c>
      <c r="J178" s="7">
        <f>'осн.'!F129</f>
        <v>1.12</v>
      </c>
      <c r="K178" s="101">
        <f t="shared" si="24"/>
        <v>3235.41</v>
      </c>
      <c r="L178" s="6"/>
    </row>
    <row r="179" spans="1:12" ht="16.5">
      <c r="A179" s="17" t="s">
        <v>1240</v>
      </c>
      <c r="B179" s="203" t="s">
        <v>1877</v>
      </c>
      <c r="C179" s="151" t="s">
        <v>738</v>
      </c>
      <c r="D179" s="14">
        <v>144</v>
      </c>
      <c r="E179" s="31" t="s">
        <v>1046</v>
      </c>
      <c r="F179" s="173">
        <f>D179/6.65</f>
        <v>21.65</v>
      </c>
      <c r="G179" s="9" t="s">
        <v>739</v>
      </c>
      <c r="H179" s="630">
        <f>'осн.'!C437</f>
        <v>70035</v>
      </c>
      <c r="I179" s="574">
        <f>H179</f>
        <v>70035</v>
      </c>
      <c r="J179" s="7">
        <f>'осн.'!F437</f>
        <v>2.213</v>
      </c>
      <c r="K179" s="101">
        <f t="shared" si="24"/>
        <v>154987.46</v>
      </c>
      <c r="L179" s="6"/>
    </row>
    <row r="180" spans="1:12" ht="15">
      <c r="A180" s="638" t="s">
        <v>230</v>
      </c>
      <c r="B180" s="198"/>
      <c r="C180" s="653" t="s">
        <v>364</v>
      </c>
      <c r="D180" s="31"/>
      <c r="E180" s="31"/>
      <c r="F180" s="7"/>
      <c r="G180" s="9"/>
      <c r="H180" s="7"/>
      <c r="I180" s="112"/>
      <c r="J180" s="7"/>
      <c r="K180" s="101"/>
      <c r="L180" s="6"/>
    </row>
    <row r="181" spans="1:12" ht="15">
      <c r="A181" s="638" t="s">
        <v>729</v>
      </c>
      <c r="B181" s="198" t="s">
        <v>353</v>
      </c>
      <c r="C181" s="653" t="s">
        <v>365</v>
      </c>
      <c r="D181" s="31">
        <v>19</v>
      </c>
      <c r="E181" s="31" t="s">
        <v>1046</v>
      </c>
      <c r="F181" s="173">
        <f>D181/6.65</f>
        <v>2.86</v>
      </c>
      <c r="G181" s="9" t="s">
        <v>1182</v>
      </c>
      <c r="H181" s="630">
        <f>'осн.'!C444</f>
        <v>10087</v>
      </c>
      <c r="I181" s="574">
        <f>H181*0.5</f>
        <v>5044</v>
      </c>
      <c r="J181" s="7">
        <f>'осн.'!F444</f>
        <v>0.463</v>
      </c>
      <c r="K181" s="101">
        <f t="shared" si="24"/>
        <v>2335.37</v>
      </c>
      <c r="L181" s="6"/>
    </row>
    <row r="182" spans="1:12" ht="15">
      <c r="A182" s="638" t="s">
        <v>730</v>
      </c>
      <c r="B182" s="198" t="s">
        <v>353</v>
      </c>
      <c r="C182" s="653" t="s">
        <v>366</v>
      </c>
      <c r="D182" s="31">
        <v>31</v>
      </c>
      <c r="E182" s="31" t="s">
        <v>1046</v>
      </c>
      <c r="F182" s="173">
        <f>D182/6.65</f>
        <v>4.66</v>
      </c>
      <c r="G182" s="9" t="s">
        <v>1183</v>
      </c>
      <c r="H182" s="630">
        <f>'осн.'!C451</f>
        <v>16409</v>
      </c>
      <c r="I182" s="574">
        <f>H182*0.5</f>
        <v>8205</v>
      </c>
      <c r="J182" s="7">
        <f>'осн.'!F451</f>
        <v>0.473</v>
      </c>
      <c r="K182" s="101">
        <f t="shared" si="24"/>
        <v>3880.97</v>
      </c>
      <c r="L182" s="6"/>
    </row>
    <row r="183" spans="1:12" ht="15">
      <c r="A183" s="666" t="s">
        <v>1724</v>
      </c>
      <c r="B183" s="667"/>
      <c r="C183" s="653" t="s">
        <v>31</v>
      </c>
      <c r="D183" s="31"/>
      <c r="E183" s="31"/>
      <c r="F183" s="173"/>
      <c r="G183" s="9"/>
      <c r="H183" s="630"/>
      <c r="I183" s="574"/>
      <c r="J183" s="7"/>
      <c r="K183" s="101"/>
      <c r="L183" s="6"/>
    </row>
    <row r="184" spans="1:12" ht="13.5" customHeight="1">
      <c r="A184" s="668" t="s">
        <v>860</v>
      </c>
      <c r="B184" s="657"/>
      <c r="C184" s="655"/>
      <c r="D184" s="659"/>
      <c r="E184" s="659"/>
      <c r="F184" s="660"/>
      <c r="G184" s="661"/>
      <c r="H184" s="662"/>
      <c r="I184" s="669"/>
      <c r="J184" s="664"/>
      <c r="K184" s="665"/>
      <c r="L184" s="6"/>
    </row>
    <row r="185" spans="1:12" ht="15.75" customHeight="1">
      <c r="A185" s="164" t="s">
        <v>1047</v>
      </c>
      <c r="B185" s="639" t="s">
        <v>1048</v>
      </c>
      <c r="C185" s="653" t="s">
        <v>865</v>
      </c>
      <c r="D185" s="31">
        <v>0.28</v>
      </c>
      <c r="E185" s="670" t="s">
        <v>1264</v>
      </c>
      <c r="F185" s="173">
        <f>D185/6.65*1.15*1.2</f>
        <v>0.06</v>
      </c>
      <c r="G185" s="9" t="s">
        <v>32</v>
      </c>
      <c r="H185" s="630">
        <f>'осн.'!C466</f>
        <v>33716</v>
      </c>
      <c r="I185" s="574">
        <f aca="true" t="shared" si="25" ref="I185:I212">H185*0.76/25.4*F185</f>
        <v>61</v>
      </c>
      <c r="J185" s="7">
        <f>'осн.'!F466</f>
        <v>1.135</v>
      </c>
      <c r="K185" s="101">
        <f aca="true" t="shared" si="26" ref="K185:K212">I185*J185</f>
        <v>69.24</v>
      </c>
      <c r="L185" s="6"/>
    </row>
    <row r="186" spans="1:12" ht="16.5" customHeight="1">
      <c r="A186" s="164" t="s">
        <v>847</v>
      </c>
      <c r="B186" s="639" t="s">
        <v>1048</v>
      </c>
      <c r="C186" s="653" t="s">
        <v>866</v>
      </c>
      <c r="D186" s="31">
        <v>0.32</v>
      </c>
      <c r="E186" s="670" t="s">
        <v>1264</v>
      </c>
      <c r="F186" s="173">
        <f>D186/6.65*1.15*1.2</f>
        <v>0.07</v>
      </c>
      <c r="G186" s="9" t="s">
        <v>32</v>
      </c>
      <c r="H186" s="630">
        <f>H185</f>
        <v>33716</v>
      </c>
      <c r="I186" s="574">
        <f t="shared" si="25"/>
        <v>71</v>
      </c>
      <c r="J186" s="7">
        <f>J185</f>
        <v>1.135</v>
      </c>
      <c r="K186" s="101">
        <f t="shared" si="26"/>
        <v>80.59</v>
      </c>
      <c r="L186" s="6"/>
    </row>
    <row r="187" spans="1:12" ht="19.5" customHeight="1">
      <c r="A187" s="164" t="s">
        <v>848</v>
      </c>
      <c r="B187" s="639" t="s">
        <v>1048</v>
      </c>
      <c r="C187" s="653" t="s">
        <v>867</v>
      </c>
      <c r="D187" s="31">
        <v>0.46</v>
      </c>
      <c r="E187" s="670" t="s">
        <v>1264</v>
      </c>
      <c r="F187" s="173">
        <f>D187/6.65*1.15*1.2</f>
        <v>0.1</v>
      </c>
      <c r="G187" s="9" t="s">
        <v>32</v>
      </c>
      <c r="H187" s="630">
        <f>H186</f>
        <v>33716</v>
      </c>
      <c r="I187" s="574">
        <f t="shared" si="25"/>
        <v>101</v>
      </c>
      <c r="J187" s="7">
        <f>J186</f>
        <v>1.135</v>
      </c>
      <c r="K187" s="101">
        <f t="shared" si="26"/>
        <v>114.64</v>
      </c>
      <c r="L187" s="6"/>
    </row>
    <row r="188" spans="1:12" ht="15" customHeight="1">
      <c r="A188" s="164" t="s">
        <v>849</v>
      </c>
      <c r="B188" s="639" t="s">
        <v>1048</v>
      </c>
      <c r="C188" s="653" t="s">
        <v>868</v>
      </c>
      <c r="D188" s="31">
        <v>0.53</v>
      </c>
      <c r="E188" s="670" t="s">
        <v>1264</v>
      </c>
      <c r="F188" s="173">
        <f>D188/6.65*1.15*1.2</f>
        <v>0.11</v>
      </c>
      <c r="G188" s="9" t="s">
        <v>32</v>
      </c>
      <c r="H188" s="630">
        <f>H187</f>
        <v>33716</v>
      </c>
      <c r="I188" s="574">
        <f t="shared" si="25"/>
        <v>111</v>
      </c>
      <c r="J188" s="7">
        <f>J187</f>
        <v>1.135</v>
      </c>
      <c r="K188" s="101">
        <f t="shared" si="26"/>
        <v>125.99</v>
      </c>
      <c r="L188" s="6"/>
    </row>
    <row r="189" spans="1:12" ht="18" customHeight="1">
      <c r="A189" s="164" t="s">
        <v>850</v>
      </c>
      <c r="B189" s="639" t="s">
        <v>1048</v>
      </c>
      <c r="C189" s="653" t="s">
        <v>869</v>
      </c>
      <c r="D189" s="31">
        <v>0.81</v>
      </c>
      <c r="E189" s="670" t="s">
        <v>1264</v>
      </c>
      <c r="F189" s="173">
        <f>D189/6.65*1.15*1.2</f>
        <v>0.17</v>
      </c>
      <c r="G189" s="9" t="s">
        <v>32</v>
      </c>
      <c r="H189" s="630">
        <f>H188</f>
        <v>33716</v>
      </c>
      <c r="I189" s="574">
        <f t="shared" si="25"/>
        <v>172</v>
      </c>
      <c r="J189" s="7">
        <f>J188</f>
        <v>1.135</v>
      </c>
      <c r="K189" s="101">
        <f t="shared" si="26"/>
        <v>195.22</v>
      </c>
      <c r="L189" s="6"/>
    </row>
    <row r="190" spans="1:12" ht="18" customHeight="1">
      <c r="A190" s="164" t="s">
        <v>851</v>
      </c>
      <c r="B190" s="639" t="s">
        <v>1048</v>
      </c>
      <c r="C190" s="653" t="s">
        <v>872</v>
      </c>
      <c r="D190" s="31">
        <v>0.23</v>
      </c>
      <c r="E190" s="31" t="s">
        <v>33</v>
      </c>
      <c r="F190" s="173">
        <f aca="true" t="shared" si="27" ref="F190:F196">D190/6</f>
        <v>0.04</v>
      </c>
      <c r="G190" s="9" t="s">
        <v>34</v>
      </c>
      <c r="H190" s="630">
        <f>'осн.'!C473</f>
        <v>36396</v>
      </c>
      <c r="I190" s="574">
        <f t="shared" si="25"/>
        <v>44</v>
      </c>
      <c r="J190" s="7">
        <f>'осн.'!F473</f>
        <v>1.571</v>
      </c>
      <c r="K190" s="101">
        <f t="shared" si="26"/>
        <v>69.12</v>
      </c>
      <c r="L190" s="6"/>
    </row>
    <row r="191" spans="1:12" ht="29.25" customHeight="1">
      <c r="A191" s="164" t="s">
        <v>854</v>
      </c>
      <c r="B191" s="639" t="s">
        <v>1048</v>
      </c>
      <c r="C191" s="653" t="s">
        <v>874</v>
      </c>
      <c r="D191" s="31">
        <v>3.69</v>
      </c>
      <c r="E191" s="31" t="s">
        <v>33</v>
      </c>
      <c r="F191" s="173">
        <f t="shared" si="27"/>
        <v>0.62</v>
      </c>
      <c r="G191" s="9" t="s">
        <v>34</v>
      </c>
      <c r="H191" s="630">
        <f>H190</f>
        <v>36396</v>
      </c>
      <c r="I191" s="574">
        <f t="shared" si="25"/>
        <v>675</v>
      </c>
      <c r="J191" s="7">
        <f>J190</f>
        <v>1.571</v>
      </c>
      <c r="K191" s="101">
        <f t="shared" si="26"/>
        <v>1060.43</v>
      </c>
      <c r="L191" s="6"/>
    </row>
    <row r="192" spans="1:12" ht="16.5" customHeight="1">
      <c r="A192" s="164" t="s">
        <v>852</v>
      </c>
      <c r="B192" s="639" t="s">
        <v>1048</v>
      </c>
      <c r="C192" s="653" t="s">
        <v>875</v>
      </c>
      <c r="D192" s="31">
        <v>2.16</v>
      </c>
      <c r="E192" s="31" t="s">
        <v>33</v>
      </c>
      <c r="F192" s="173">
        <f t="shared" si="27"/>
        <v>0.36</v>
      </c>
      <c r="G192" s="9" t="s">
        <v>34</v>
      </c>
      <c r="H192" s="630">
        <f aca="true" t="shared" si="28" ref="H192:H207">H191</f>
        <v>36396</v>
      </c>
      <c r="I192" s="574">
        <f t="shared" si="25"/>
        <v>392</v>
      </c>
      <c r="J192" s="7">
        <f aca="true" t="shared" si="29" ref="J192:J207">J191</f>
        <v>1.571</v>
      </c>
      <c r="K192" s="101">
        <f t="shared" si="26"/>
        <v>615.83</v>
      </c>
      <c r="L192" s="6"/>
    </row>
    <row r="193" spans="1:12" ht="16.5" customHeight="1">
      <c r="A193" s="164" t="s">
        <v>853</v>
      </c>
      <c r="B193" s="639" t="s">
        <v>1048</v>
      </c>
      <c r="C193" s="653" t="s">
        <v>876</v>
      </c>
      <c r="D193" s="31">
        <v>0.99</v>
      </c>
      <c r="E193" s="31" t="s">
        <v>33</v>
      </c>
      <c r="F193" s="173">
        <f t="shared" si="27"/>
        <v>0.17</v>
      </c>
      <c r="G193" s="9" t="s">
        <v>34</v>
      </c>
      <c r="H193" s="630">
        <f t="shared" si="28"/>
        <v>36396</v>
      </c>
      <c r="I193" s="574">
        <f t="shared" si="25"/>
        <v>185</v>
      </c>
      <c r="J193" s="7">
        <f t="shared" si="29"/>
        <v>1.571</v>
      </c>
      <c r="K193" s="101">
        <f t="shared" si="26"/>
        <v>290.64</v>
      </c>
      <c r="L193" s="6"/>
    </row>
    <row r="194" spans="1:12" ht="30" customHeight="1">
      <c r="A194" s="164" t="s">
        <v>1494</v>
      </c>
      <c r="B194" s="639" t="s">
        <v>1048</v>
      </c>
      <c r="C194" s="653" t="s">
        <v>1498</v>
      </c>
      <c r="D194" s="31">
        <v>5.04</v>
      </c>
      <c r="E194" s="31" t="s">
        <v>33</v>
      </c>
      <c r="F194" s="173">
        <f t="shared" si="27"/>
        <v>0.84</v>
      </c>
      <c r="G194" s="9" t="s">
        <v>34</v>
      </c>
      <c r="H194" s="630">
        <f>H193</f>
        <v>36396</v>
      </c>
      <c r="I194" s="574">
        <f aca="true" t="shared" si="30" ref="I194:I202">H194*0.76/25.4*F194</f>
        <v>915</v>
      </c>
      <c r="J194" s="7">
        <f>J193</f>
        <v>1.571</v>
      </c>
      <c r="K194" s="101">
        <f aca="true" t="shared" si="31" ref="K194:K202">I194*J194</f>
        <v>1437.47</v>
      </c>
      <c r="L194" s="6"/>
    </row>
    <row r="195" spans="1:12" ht="16.5" customHeight="1">
      <c r="A195" s="164" t="s">
        <v>852</v>
      </c>
      <c r="B195" s="639" t="s">
        <v>1048</v>
      </c>
      <c r="C195" s="653" t="s">
        <v>1499</v>
      </c>
      <c r="D195" s="31">
        <v>2.97</v>
      </c>
      <c r="E195" s="31" t="s">
        <v>33</v>
      </c>
      <c r="F195" s="173">
        <f t="shared" si="27"/>
        <v>0.5</v>
      </c>
      <c r="G195" s="9" t="s">
        <v>34</v>
      </c>
      <c r="H195" s="630">
        <f t="shared" si="28"/>
        <v>36396</v>
      </c>
      <c r="I195" s="574">
        <f t="shared" si="30"/>
        <v>545</v>
      </c>
      <c r="J195" s="7">
        <f t="shared" si="29"/>
        <v>1.571</v>
      </c>
      <c r="K195" s="101">
        <f t="shared" si="31"/>
        <v>856.2</v>
      </c>
      <c r="L195" s="6"/>
    </row>
    <row r="196" spans="1:12" ht="16.5" customHeight="1">
      <c r="A196" s="164" t="s">
        <v>853</v>
      </c>
      <c r="B196" s="639" t="s">
        <v>1048</v>
      </c>
      <c r="C196" s="653" t="s">
        <v>1500</v>
      </c>
      <c r="D196" s="31">
        <v>1.26</v>
      </c>
      <c r="E196" s="31" t="s">
        <v>33</v>
      </c>
      <c r="F196" s="173">
        <f t="shared" si="27"/>
        <v>0.21</v>
      </c>
      <c r="G196" s="9" t="s">
        <v>34</v>
      </c>
      <c r="H196" s="630">
        <f t="shared" si="28"/>
        <v>36396</v>
      </c>
      <c r="I196" s="574">
        <f t="shared" si="30"/>
        <v>229</v>
      </c>
      <c r="J196" s="7">
        <f t="shared" si="29"/>
        <v>1.571</v>
      </c>
      <c r="K196" s="101">
        <f t="shared" si="31"/>
        <v>359.76</v>
      </c>
      <c r="L196" s="6"/>
    </row>
    <row r="197" spans="1:12" ht="42" customHeight="1">
      <c r="A197" s="164" t="s">
        <v>1496</v>
      </c>
      <c r="B197" s="639" t="s">
        <v>1048</v>
      </c>
      <c r="C197" s="653" t="s">
        <v>1497</v>
      </c>
      <c r="D197" s="31">
        <v>2.34</v>
      </c>
      <c r="E197" s="31" t="s">
        <v>877</v>
      </c>
      <c r="F197" s="173">
        <f aca="true" t="shared" si="32" ref="F197:F202">D197/6*2</f>
        <v>0.78</v>
      </c>
      <c r="G197" s="9" t="s">
        <v>34</v>
      </c>
      <c r="H197" s="630">
        <f>H196</f>
        <v>36396</v>
      </c>
      <c r="I197" s="574">
        <f t="shared" si="30"/>
        <v>849</v>
      </c>
      <c r="J197" s="7">
        <f>J196</f>
        <v>1.571</v>
      </c>
      <c r="K197" s="101">
        <f t="shared" si="31"/>
        <v>1333.78</v>
      </c>
      <c r="L197" s="6"/>
    </row>
    <row r="198" spans="1:12" ht="16.5" customHeight="1">
      <c r="A198" s="164" t="s">
        <v>852</v>
      </c>
      <c r="B198" s="639" t="s">
        <v>1048</v>
      </c>
      <c r="C198" s="653" t="s">
        <v>256</v>
      </c>
      <c r="D198" s="31">
        <v>1.74</v>
      </c>
      <c r="E198" s="31" t="s">
        <v>877</v>
      </c>
      <c r="F198" s="173">
        <f t="shared" si="32"/>
        <v>0.58</v>
      </c>
      <c r="G198" s="9" t="s">
        <v>34</v>
      </c>
      <c r="H198" s="630">
        <f t="shared" si="28"/>
        <v>36396</v>
      </c>
      <c r="I198" s="574">
        <f t="shared" si="30"/>
        <v>632</v>
      </c>
      <c r="J198" s="7">
        <f t="shared" si="29"/>
        <v>1.571</v>
      </c>
      <c r="K198" s="101">
        <f t="shared" si="31"/>
        <v>992.87</v>
      </c>
      <c r="L198" s="6"/>
    </row>
    <row r="199" spans="1:12" ht="16.5" customHeight="1">
      <c r="A199" s="164" t="s">
        <v>853</v>
      </c>
      <c r="B199" s="639" t="s">
        <v>1048</v>
      </c>
      <c r="C199" s="653" t="s">
        <v>257</v>
      </c>
      <c r="D199" s="31">
        <v>0.72</v>
      </c>
      <c r="E199" s="31" t="s">
        <v>877</v>
      </c>
      <c r="F199" s="173">
        <f t="shared" si="32"/>
        <v>0.24</v>
      </c>
      <c r="G199" s="9" t="s">
        <v>34</v>
      </c>
      <c r="H199" s="630">
        <f t="shared" si="28"/>
        <v>36396</v>
      </c>
      <c r="I199" s="574">
        <f t="shared" si="30"/>
        <v>261</v>
      </c>
      <c r="J199" s="7">
        <f t="shared" si="29"/>
        <v>1.571</v>
      </c>
      <c r="K199" s="101">
        <f t="shared" si="31"/>
        <v>410.03</v>
      </c>
      <c r="L199" s="6"/>
    </row>
    <row r="200" spans="1:12" ht="27.75" customHeight="1">
      <c r="A200" s="164" t="s">
        <v>255</v>
      </c>
      <c r="B200" s="639" t="s">
        <v>1048</v>
      </c>
      <c r="C200" s="653" t="s">
        <v>1501</v>
      </c>
      <c r="D200" s="31">
        <v>2.97</v>
      </c>
      <c r="E200" s="31" t="s">
        <v>877</v>
      </c>
      <c r="F200" s="173">
        <f t="shared" si="32"/>
        <v>0.99</v>
      </c>
      <c r="G200" s="9" t="s">
        <v>34</v>
      </c>
      <c r="H200" s="630">
        <f>H199</f>
        <v>36396</v>
      </c>
      <c r="I200" s="574">
        <f t="shared" si="30"/>
        <v>1078</v>
      </c>
      <c r="J200" s="7">
        <f>J199</f>
        <v>1.571</v>
      </c>
      <c r="K200" s="101">
        <f t="shared" si="31"/>
        <v>1693.54</v>
      </c>
      <c r="L200" s="6"/>
    </row>
    <row r="201" spans="1:12" ht="16.5" customHeight="1">
      <c r="A201" s="164" t="s">
        <v>852</v>
      </c>
      <c r="B201" s="639" t="s">
        <v>1048</v>
      </c>
      <c r="C201" s="653" t="s">
        <v>1502</v>
      </c>
      <c r="D201" s="31">
        <v>1.98</v>
      </c>
      <c r="E201" s="31" t="s">
        <v>877</v>
      </c>
      <c r="F201" s="173">
        <f t="shared" si="32"/>
        <v>0.66</v>
      </c>
      <c r="G201" s="9" t="s">
        <v>34</v>
      </c>
      <c r="H201" s="630">
        <f t="shared" si="28"/>
        <v>36396</v>
      </c>
      <c r="I201" s="574">
        <f t="shared" si="30"/>
        <v>719</v>
      </c>
      <c r="J201" s="7">
        <f t="shared" si="29"/>
        <v>1.571</v>
      </c>
      <c r="K201" s="101">
        <f t="shared" si="31"/>
        <v>1129.55</v>
      </c>
      <c r="L201" s="6"/>
    </row>
    <row r="202" spans="1:12" ht="16.5" customHeight="1">
      <c r="A202" s="164" t="s">
        <v>853</v>
      </c>
      <c r="B202" s="639" t="s">
        <v>1048</v>
      </c>
      <c r="C202" s="653" t="s">
        <v>1503</v>
      </c>
      <c r="D202" s="31">
        <v>0.99</v>
      </c>
      <c r="E202" s="31" t="s">
        <v>877</v>
      </c>
      <c r="F202" s="173">
        <f t="shared" si="32"/>
        <v>0.33</v>
      </c>
      <c r="G202" s="9" t="s">
        <v>34</v>
      </c>
      <c r="H202" s="630">
        <f t="shared" si="28"/>
        <v>36396</v>
      </c>
      <c r="I202" s="574">
        <f t="shared" si="30"/>
        <v>359</v>
      </c>
      <c r="J202" s="7">
        <f t="shared" si="29"/>
        <v>1.571</v>
      </c>
      <c r="K202" s="101">
        <f t="shared" si="31"/>
        <v>563.99</v>
      </c>
      <c r="L202" s="6"/>
    </row>
    <row r="203" spans="1:12" ht="32.25" customHeight="1">
      <c r="A203" s="164" t="s">
        <v>855</v>
      </c>
      <c r="B203" s="639" t="s">
        <v>1048</v>
      </c>
      <c r="C203" s="653" t="s">
        <v>1504</v>
      </c>
      <c r="D203" s="31">
        <v>3.51</v>
      </c>
      <c r="E203" s="31" t="s">
        <v>873</v>
      </c>
      <c r="F203" s="173">
        <f>D203/6*1.3</f>
        <v>0.76</v>
      </c>
      <c r="G203" s="9" t="s">
        <v>34</v>
      </c>
      <c r="H203" s="630">
        <f>H202</f>
        <v>36396</v>
      </c>
      <c r="I203" s="574">
        <f t="shared" si="25"/>
        <v>828</v>
      </c>
      <c r="J203" s="7">
        <f>J202</f>
        <v>1.571</v>
      </c>
      <c r="K203" s="101">
        <f t="shared" si="26"/>
        <v>1300.79</v>
      </c>
      <c r="L203" s="6"/>
    </row>
    <row r="204" spans="1:12" ht="16.5" customHeight="1">
      <c r="A204" s="164" t="s">
        <v>852</v>
      </c>
      <c r="B204" s="639" t="s">
        <v>1048</v>
      </c>
      <c r="C204" s="653" t="s">
        <v>1505</v>
      </c>
      <c r="D204" s="31">
        <v>2.07</v>
      </c>
      <c r="E204" s="31" t="s">
        <v>873</v>
      </c>
      <c r="F204" s="173">
        <f>D204/6*1.3</f>
        <v>0.45</v>
      </c>
      <c r="G204" s="9" t="s">
        <v>34</v>
      </c>
      <c r="H204" s="630">
        <f t="shared" si="28"/>
        <v>36396</v>
      </c>
      <c r="I204" s="574">
        <f t="shared" si="25"/>
        <v>490</v>
      </c>
      <c r="J204" s="7">
        <f t="shared" si="29"/>
        <v>1.571</v>
      </c>
      <c r="K204" s="101">
        <f t="shared" si="26"/>
        <v>769.79</v>
      </c>
      <c r="L204" s="6"/>
    </row>
    <row r="205" spans="1:12" ht="16.5" customHeight="1">
      <c r="A205" s="164" t="s">
        <v>853</v>
      </c>
      <c r="B205" s="639" t="s">
        <v>1048</v>
      </c>
      <c r="C205" s="653" t="s">
        <v>1506</v>
      </c>
      <c r="D205" s="31">
        <v>1.17</v>
      </c>
      <c r="E205" s="31" t="s">
        <v>873</v>
      </c>
      <c r="F205" s="173">
        <f>D205/6*1.3</f>
        <v>0.25</v>
      </c>
      <c r="G205" s="9" t="s">
        <v>34</v>
      </c>
      <c r="H205" s="630">
        <f t="shared" si="28"/>
        <v>36396</v>
      </c>
      <c r="I205" s="574">
        <f t="shared" si="25"/>
        <v>272</v>
      </c>
      <c r="J205" s="7">
        <f t="shared" si="29"/>
        <v>1.571</v>
      </c>
      <c r="K205" s="101">
        <f t="shared" si="26"/>
        <v>427.31</v>
      </c>
      <c r="L205" s="6"/>
    </row>
    <row r="206" spans="1:12" ht="16.5" customHeight="1">
      <c r="A206" s="164" t="s">
        <v>856</v>
      </c>
      <c r="B206" s="639" t="s">
        <v>857</v>
      </c>
      <c r="C206" s="653" t="s">
        <v>1507</v>
      </c>
      <c r="D206" s="31">
        <v>2.75</v>
      </c>
      <c r="E206" s="31" t="s">
        <v>1263</v>
      </c>
      <c r="F206" s="173">
        <f>D206/6*1.65</f>
        <v>0.76</v>
      </c>
      <c r="G206" s="9" t="s">
        <v>34</v>
      </c>
      <c r="H206" s="630">
        <f t="shared" si="28"/>
        <v>36396</v>
      </c>
      <c r="I206" s="574">
        <f t="shared" si="25"/>
        <v>828</v>
      </c>
      <c r="J206" s="7">
        <f t="shared" si="29"/>
        <v>1.571</v>
      </c>
      <c r="K206" s="101">
        <f t="shared" si="26"/>
        <v>1300.79</v>
      </c>
      <c r="L206" s="6"/>
    </row>
    <row r="207" spans="1:12" ht="16.5" customHeight="1">
      <c r="A207" s="164" t="s">
        <v>852</v>
      </c>
      <c r="B207" s="639" t="s">
        <v>857</v>
      </c>
      <c r="C207" s="653" t="s">
        <v>1508</v>
      </c>
      <c r="D207" s="31">
        <v>1.8</v>
      </c>
      <c r="E207" s="31" t="s">
        <v>1263</v>
      </c>
      <c r="F207" s="173">
        <f>D207/6*1.65</f>
        <v>0.5</v>
      </c>
      <c r="G207" s="9" t="s">
        <v>34</v>
      </c>
      <c r="H207" s="630">
        <f t="shared" si="28"/>
        <v>36396</v>
      </c>
      <c r="I207" s="574">
        <f t="shared" si="25"/>
        <v>545</v>
      </c>
      <c r="J207" s="7">
        <f t="shared" si="29"/>
        <v>1.571</v>
      </c>
      <c r="K207" s="101">
        <f t="shared" si="26"/>
        <v>856.2</v>
      </c>
      <c r="L207" s="6"/>
    </row>
    <row r="208" spans="1:12" ht="16.5" customHeight="1">
      <c r="A208" s="164" t="s">
        <v>1495</v>
      </c>
      <c r="B208" s="639" t="s">
        <v>1509</v>
      </c>
      <c r="C208" s="653" t="s">
        <v>1510</v>
      </c>
      <c r="D208" s="31">
        <v>2.3</v>
      </c>
      <c r="E208" s="31" t="s">
        <v>33</v>
      </c>
      <c r="F208" s="173">
        <f>D208/6</f>
        <v>0.38</v>
      </c>
      <c r="G208" s="9" t="s">
        <v>34</v>
      </c>
      <c r="H208" s="630">
        <f>H207</f>
        <v>36396</v>
      </c>
      <c r="I208" s="574">
        <f t="shared" si="25"/>
        <v>414</v>
      </c>
      <c r="J208" s="7">
        <f>J207</f>
        <v>1.571</v>
      </c>
      <c r="K208" s="101">
        <f t="shared" si="26"/>
        <v>650.39</v>
      </c>
      <c r="L208" s="6"/>
    </row>
    <row r="209" spans="1:12" ht="16.5" customHeight="1">
      <c r="A209" s="164" t="s">
        <v>1511</v>
      </c>
      <c r="B209" s="639" t="s">
        <v>1048</v>
      </c>
      <c r="C209" s="653" t="s">
        <v>1512</v>
      </c>
      <c r="D209" s="31">
        <v>0.52</v>
      </c>
      <c r="E209" s="31" t="s">
        <v>33</v>
      </c>
      <c r="F209" s="173">
        <f>D209/6</f>
        <v>0.09</v>
      </c>
      <c r="G209" s="9" t="s">
        <v>35</v>
      </c>
      <c r="H209" s="630">
        <f>H210</f>
        <v>55310</v>
      </c>
      <c r="I209" s="574">
        <f t="shared" si="25"/>
        <v>149</v>
      </c>
      <c r="J209" s="7">
        <f>J210</f>
        <v>0.919</v>
      </c>
      <c r="K209" s="101">
        <f t="shared" si="26"/>
        <v>136.93</v>
      </c>
      <c r="L209" s="6"/>
    </row>
    <row r="210" spans="1:12" ht="29.25" customHeight="1">
      <c r="A210" s="164" t="s">
        <v>861</v>
      </c>
      <c r="B210" s="639" t="s">
        <v>858</v>
      </c>
      <c r="C210" s="653" t="s">
        <v>878</v>
      </c>
      <c r="D210" s="31">
        <v>0.6</v>
      </c>
      <c r="E210" s="31" t="s">
        <v>115</v>
      </c>
      <c r="F210" s="173">
        <f>D210/6.65</f>
        <v>0.09</v>
      </c>
      <c r="G210" s="9" t="s">
        <v>35</v>
      </c>
      <c r="H210" s="630">
        <f>'осн.'!C459</f>
        <v>55310</v>
      </c>
      <c r="I210" s="574">
        <f t="shared" si="25"/>
        <v>149</v>
      </c>
      <c r="J210" s="7">
        <f>'осн.'!F459</f>
        <v>0.919</v>
      </c>
      <c r="K210" s="101">
        <f t="shared" si="26"/>
        <v>136.93</v>
      </c>
      <c r="L210" s="6"/>
    </row>
    <row r="211" spans="1:12" ht="16.5" customHeight="1">
      <c r="A211" s="164" t="s">
        <v>862</v>
      </c>
      <c r="B211" s="639" t="s">
        <v>858</v>
      </c>
      <c r="C211" s="653" t="s">
        <v>879</v>
      </c>
      <c r="D211" s="31">
        <v>0.24</v>
      </c>
      <c r="E211" s="31" t="s">
        <v>115</v>
      </c>
      <c r="F211" s="173">
        <f>D211/6.65</f>
        <v>0.04</v>
      </c>
      <c r="G211" s="9" t="s">
        <v>881</v>
      </c>
      <c r="H211" s="630">
        <f>'осн.'!C480</f>
        <v>80409</v>
      </c>
      <c r="I211" s="574">
        <f t="shared" si="25"/>
        <v>96</v>
      </c>
      <c r="J211" s="7">
        <f>'осн.'!F480</f>
        <v>0.74</v>
      </c>
      <c r="K211" s="101">
        <f t="shared" si="26"/>
        <v>71.04</v>
      </c>
      <c r="L211" s="6"/>
    </row>
    <row r="212" spans="1:12" ht="16.5" customHeight="1">
      <c r="A212" s="164" t="s">
        <v>859</v>
      </c>
      <c r="B212" s="639" t="s">
        <v>10</v>
      </c>
      <c r="C212" s="653" t="s">
        <v>880</v>
      </c>
      <c r="D212" s="31">
        <v>0.3</v>
      </c>
      <c r="E212" s="31" t="s">
        <v>115</v>
      </c>
      <c r="F212" s="173">
        <f>D212/6.65</f>
        <v>0.05</v>
      </c>
      <c r="G212" s="9" t="s">
        <v>881</v>
      </c>
      <c r="H212" s="630">
        <f>H211</f>
        <v>80409</v>
      </c>
      <c r="I212" s="574">
        <f t="shared" si="25"/>
        <v>120</v>
      </c>
      <c r="J212" s="7">
        <f>J211</f>
        <v>0.74</v>
      </c>
      <c r="K212" s="101">
        <f t="shared" si="26"/>
        <v>88.8</v>
      </c>
      <c r="L212" s="6"/>
    </row>
    <row r="213" spans="1:12" ht="16.5" customHeight="1">
      <c r="A213" s="164" t="s">
        <v>1728</v>
      </c>
      <c r="B213" s="639"/>
      <c r="C213" s="653"/>
      <c r="D213" s="31"/>
      <c r="E213" s="31"/>
      <c r="F213" s="173"/>
      <c r="G213" s="9"/>
      <c r="H213" s="630"/>
      <c r="I213" s="192"/>
      <c r="J213" s="7"/>
      <c r="K213" s="101"/>
      <c r="L213" s="6"/>
    </row>
    <row r="214" spans="1:12" ht="30.75" customHeight="1">
      <c r="A214" s="17" t="s">
        <v>899</v>
      </c>
      <c r="B214" s="639"/>
      <c r="C214" s="653" t="s">
        <v>97</v>
      </c>
      <c r="D214" s="647"/>
      <c r="E214" s="31"/>
      <c r="F214" s="173"/>
      <c r="G214" s="671"/>
      <c r="H214" s="630"/>
      <c r="I214" s="516"/>
      <c r="J214" s="7"/>
      <c r="K214" s="101"/>
      <c r="L214" s="6"/>
    </row>
    <row r="215" spans="1:12" ht="16.5" customHeight="1">
      <c r="A215" s="17" t="s">
        <v>890</v>
      </c>
      <c r="B215" s="639" t="s">
        <v>357</v>
      </c>
      <c r="C215" s="653" t="s">
        <v>1420</v>
      </c>
      <c r="D215" s="647">
        <v>119.36</v>
      </c>
      <c r="E215" s="31">
        <v>0.66</v>
      </c>
      <c r="F215" s="173">
        <f>D215*E215</f>
        <v>78.78</v>
      </c>
      <c r="G215" s="671" t="s">
        <v>905</v>
      </c>
      <c r="H215" s="630">
        <f>'осн.'!C487</f>
        <v>230631</v>
      </c>
      <c r="I215" s="516">
        <f>H215/25.4*F215</f>
        <v>715319.3</v>
      </c>
      <c r="J215" s="7">
        <f>'осн.'!F487</f>
        <v>2.161</v>
      </c>
      <c r="K215" s="101">
        <f>I215*J215</f>
        <v>1545805.01</v>
      </c>
      <c r="L215" s="6"/>
    </row>
    <row r="216" spans="1:12" ht="34.5" customHeight="1">
      <c r="A216" s="638" t="s">
        <v>900</v>
      </c>
      <c r="B216" s="198"/>
      <c r="C216" s="653"/>
      <c r="D216" s="647"/>
      <c r="E216" s="31"/>
      <c r="F216" s="173"/>
      <c r="G216" s="671"/>
      <c r="H216" s="630"/>
      <c r="I216" s="516"/>
      <c r="J216" s="7"/>
      <c r="K216" s="101"/>
      <c r="L216" s="6"/>
    </row>
    <row r="217" spans="1:12" ht="16.5" customHeight="1">
      <c r="A217" s="17" t="s">
        <v>890</v>
      </c>
      <c r="B217" s="639" t="s">
        <v>357</v>
      </c>
      <c r="C217" s="653" t="s">
        <v>1420</v>
      </c>
      <c r="D217" s="647">
        <v>119.36</v>
      </c>
      <c r="E217" s="31"/>
      <c r="F217" s="173">
        <f>D217</f>
        <v>119.36</v>
      </c>
      <c r="G217" s="671" t="s">
        <v>906</v>
      </c>
      <c r="H217" s="630">
        <f>'осн.'!C487</f>
        <v>230631</v>
      </c>
      <c r="I217" s="516">
        <f>H217/25.4*F217</f>
        <v>1083784.1</v>
      </c>
      <c r="J217" s="7">
        <f>'осн.'!F487</f>
        <v>2.161</v>
      </c>
      <c r="K217" s="101">
        <f aca="true" t="shared" si="33" ref="K217:K239">I217*J217</f>
        <v>2342057.44</v>
      </c>
      <c r="L217" s="6"/>
    </row>
    <row r="218" spans="1:12" ht="40.5" customHeight="1">
      <c r="A218" s="17" t="s">
        <v>1514</v>
      </c>
      <c r="B218" s="639" t="s">
        <v>891</v>
      </c>
      <c r="C218" s="653" t="s">
        <v>1515</v>
      </c>
      <c r="D218" s="647">
        <v>14.2</v>
      </c>
      <c r="E218" s="31"/>
      <c r="F218" s="173">
        <f>D218</f>
        <v>14.2</v>
      </c>
      <c r="G218" s="671" t="s">
        <v>908</v>
      </c>
      <c r="H218" s="630">
        <f>'осн.'!C492</f>
        <v>30459</v>
      </c>
      <c r="I218" s="516">
        <f aca="true" t="shared" si="34" ref="I218:I227">H218/25.4*F218</f>
        <v>17028.26</v>
      </c>
      <c r="J218" s="7">
        <f>'осн.'!F492</f>
        <v>2.18</v>
      </c>
      <c r="K218" s="101">
        <f t="shared" si="33"/>
        <v>37121.61</v>
      </c>
      <c r="L218" s="6"/>
    </row>
    <row r="219" spans="1:12" ht="21" customHeight="1">
      <c r="A219" s="17" t="s">
        <v>1516</v>
      </c>
      <c r="B219" s="639" t="s">
        <v>891</v>
      </c>
      <c r="C219" s="653" t="s">
        <v>1517</v>
      </c>
      <c r="D219" s="647">
        <v>19.1</v>
      </c>
      <c r="E219" s="31"/>
      <c r="F219" s="173">
        <f>D219</f>
        <v>19.1</v>
      </c>
      <c r="G219" s="671" t="s">
        <v>908</v>
      </c>
      <c r="H219" s="630">
        <f>'осн.'!C492</f>
        <v>30459</v>
      </c>
      <c r="I219" s="516">
        <f>H219/25.4*F219</f>
        <v>22904.21</v>
      </c>
      <c r="J219" s="7">
        <f>'осн.'!F492</f>
        <v>2.18</v>
      </c>
      <c r="K219" s="101">
        <f>I219*J219</f>
        <v>49931.18</v>
      </c>
      <c r="L219" s="6"/>
    </row>
    <row r="220" spans="1:12" ht="24" customHeight="1">
      <c r="A220" s="17" t="s">
        <v>612</v>
      </c>
      <c r="B220" s="639" t="s">
        <v>891</v>
      </c>
      <c r="C220" s="653" t="s">
        <v>613</v>
      </c>
      <c r="D220" s="647">
        <v>0.28</v>
      </c>
      <c r="E220" s="31">
        <v>0.7</v>
      </c>
      <c r="F220" s="173">
        <f>D220*E220</f>
        <v>0.2</v>
      </c>
      <c r="G220" s="671" t="s">
        <v>908</v>
      </c>
      <c r="H220" s="630">
        <f>'осн.'!C492</f>
        <v>30459</v>
      </c>
      <c r="I220" s="516">
        <f t="shared" si="34"/>
        <v>239.83</v>
      </c>
      <c r="J220" s="7">
        <f>'осн.'!F492</f>
        <v>2.18</v>
      </c>
      <c r="K220" s="101">
        <f t="shared" si="33"/>
        <v>522.83</v>
      </c>
      <c r="L220" s="6"/>
    </row>
    <row r="221" spans="1:12" ht="21.75" customHeight="1">
      <c r="A221" s="17" t="s">
        <v>614</v>
      </c>
      <c r="B221" s="639" t="s">
        <v>891</v>
      </c>
      <c r="C221" s="653" t="s">
        <v>613</v>
      </c>
      <c r="D221" s="647">
        <v>0.09</v>
      </c>
      <c r="E221" s="31">
        <v>0.7</v>
      </c>
      <c r="F221" s="173">
        <f>D221*E221</f>
        <v>0.06</v>
      </c>
      <c r="G221" s="671" t="s">
        <v>908</v>
      </c>
      <c r="H221" s="630">
        <f>'осн.'!C492</f>
        <v>30459</v>
      </c>
      <c r="I221" s="516">
        <f>H221/25.4*F221</f>
        <v>71.95</v>
      </c>
      <c r="J221" s="7">
        <f>'осн.'!F492</f>
        <v>2.18</v>
      </c>
      <c r="K221" s="101">
        <f>I221*J221</f>
        <v>156.85</v>
      </c>
      <c r="L221" s="6"/>
    </row>
    <row r="222" spans="1:12" ht="21" customHeight="1">
      <c r="A222" s="672" t="s">
        <v>892</v>
      </c>
      <c r="B222" s="648"/>
      <c r="C222" s="653" t="s">
        <v>41</v>
      </c>
      <c r="D222" s="647"/>
      <c r="E222" s="31"/>
      <c r="F222" s="173"/>
      <c r="G222" s="671"/>
      <c r="H222" s="630"/>
      <c r="I222" s="516"/>
      <c r="J222" s="7"/>
      <c r="K222" s="101"/>
      <c r="L222" s="6"/>
    </row>
    <row r="223" spans="1:12" ht="24.75" customHeight="1">
      <c r="A223" s="17" t="s">
        <v>893</v>
      </c>
      <c r="B223" s="639" t="s">
        <v>820</v>
      </c>
      <c r="C223" s="653" t="s">
        <v>909</v>
      </c>
      <c r="D223" s="647">
        <v>0.48</v>
      </c>
      <c r="E223" s="31"/>
      <c r="F223" s="173">
        <f>D223</f>
        <v>0.48</v>
      </c>
      <c r="G223" s="671" t="s">
        <v>913</v>
      </c>
      <c r="H223" s="630">
        <f>'осн.'!C499</f>
        <v>65336</v>
      </c>
      <c r="I223" s="516">
        <f t="shared" si="34"/>
        <v>1234.7</v>
      </c>
      <c r="J223" s="7">
        <f>'осн.'!F499</f>
        <v>2.148</v>
      </c>
      <c r="K223" s="101">
        <f t="shared" si="33"/>
        <v>2652.14</v>
      </c>
      <c r="L223" s="6"/>
    </row>
    <row r="224" spans="1:12" ht="23.25" customHeight="1">
      <c r="A224" s="17" t="s">
        <v>894</v>
      </c>
      <c r="B224" s="639" t="s">
        <v>820</v>
      </c>
      <c r="C224" s="653" t="s">
        <v>910</v>
      </c>
      <c r="D224" s="647">
        <v>0.04</v>
      </c>
      <c r="E224" s="31"/>
      <c r="F224" s="173">
        <f>D224</f>
        <v>0.04</v>
      </c>
      <c r="G224" s="671" t="s">
        <v>922</v>
      </c>
      <c r="H224" s="630">
        <f>'осн.'!C506</f>
        <v>23626</v>
      </c>
      <c r="I224" s="516">
        <f t="shared" si="34"/>
        <v>37.21</v>
      </c>
      <c r="J224" s="7">
        <f>'осн.'!F506</f>
        <v>2.018</v>
      </c>
      <c r="K224" s="101">
        <f t="shared" si="33"/>
        <v>75.09</v>
      </c>
      <c r="L224" s="6"/>
    </row>
    <row r="225" spans="1:12" ht="22.5" customHeight="1">
      <c r="A225" s="17" t="s">
        <v>895</v>
      </c>
      <c r="B225" s="639" t="s">
        <v>390</v>
      </c>
      <c r="C225" s="653" t="s">
        <v>911</v>
      </c>
      <c r="D225" s="647">
        <v>0.16</v>
      </c>
      <c r="E225" s="31"/>
      <c r="F225" s="173">
        <f>D225</f>
        <v>0.16</v>
      </c>
      <c r="G225" s="671" t="s">
        <v>923</v>
      </c>
      <c r="H225" s="630">
        <f>'осн.'!C513</f>
        <v>22441</v>
      </c>
      <c r="I225" s="516">
        <f t="shared" si="34"/>
        <v>141.36</v>
      </c>
      <c r="J225" s="7">
        <f>'осн.'!F513</f>
        <v>2.126</v>
      </c>
      <c r="K225" s="101">
        <f t="shared" si="33"/>
        <v>300.53</v>
      </c>
      <c r="L225" s="6"/>
    </row>
    <row r="226" spans="1:12" ht="23.25" customHeight="1">
      <c r="A226" s="17" t="s">
        <v>896</v>
      </c>
      <c r="B226" s="639" t="s">
        <v>390</v>
      </c>
      <c r="C226" s="653" t="s">
        <v>912</v>
      </c>
      <c r="D226" s="647">
        <v>0.01</v>
      </c>
      <c r="E226" s="31"/>
      <c r="F226" s="173">
        <f>D226</f>
        <v>0.01</v>
      </c>
      <c r="G226" s="671" t="s">
        <v>924</v>
      </c>
      <c r="H226" s="630">
        <f>'осн.'!C519</f>
        <v>22133</v>
      </c>
      <c r="I226" s="516">
        <f t="shared" si="34"/>
        <v>8.71</v>
      </c>
      <c r="J226" s="7">
        <f>'осн.'!F519</f>
        <v>2.155</v>
      </c>
      <c r="K226" s="101">
        <f t="shared" si="33"/>
        <v>18.77</v>
      </c>
      <c r="L226" s="6"/>
    </row>
    <row r="227" spans="1:12" ht="26.25" customHeight="1">
      <c r="A227" s="17" t="s">
        <v>897</v>
      </c>
      <c r="B227" s="639" t="s">
        <v>390</v>
      </c>
      <c r="C227" s="653" t="s">
        <v>1518</v>
      </c>
      <c r="D227" s="647">
        <v>1.2</v>
      </c>
      <c r="E227" s="31"/>
      <c r="F227" s="173">
        <f>D227</f>
        <v>1.2</v>
      </c>
      <c r="G227" s="671" t="s">
        <v>923</v>
      </c>
      <c r="H227" s="630">
        <f>'осн.'!C513</f>
        <v>22441</v>
      </c>
      <c r="I227" s="516">
        <f t="shared" si="34"/>
        <v>1060.2</v>
      </c>
      <c r="J227" s="7">
        <f>'осн.'!F513</f>
        <v>2.126</v>
      </c>
      <c r="K227" s="101">
        <f t="shared" si="33"/>
        <v>2253.99</v>
      </c>
      <c r="L227" s="6"/>
    </row>
    <row r="228" spans="1:12" ht="18" customHeight="1">
      <c r="A228" s="672" t="s">
        <v>898</v>
      </c>
      <c r="B228" s="648"/>
      <c r="C228" s="653" t="s">
        <v>926</v>
      </c>
      <c r="D228" s="647"/>
      <c r="E228" s="31"/>
      <c r="F228" s="173"/>
      <c r="G228" s="671"/>
      <c r="H228" s="630"/>
      <c r="I228" s="516"/>
      <c r="J228" s="7"/>
      <c r="K228" s="101"/>
      <c r="L228" s="6"/>
    </row>
    <row r="229" spans="1:12" ht="19.5" customHeight="1">
      <c r="A229" s="17" t="s">
        <v>925</v>
      </c>
      <c r="B229" s="639" t="s">
        <v>679</v>
      </c>
      <c r="C229" s="653" t="s">
        <v>1520</v>
      </c>
      <c r="D229" s="673">
        <v>1</v>
      </c>
      <c r="E229" s="31"/>
      <c r="F229" s="630">
        <v>1</v>
      </c>
      <c r="G229" s="671" t="s">
        <v>1521</v>
      </c>
      <c r="H229" s="630">
        <f>'осн.'!C525</f>
        <v>51264</v>
      </c>
      <c r="I229" s="516">
        <f>H229</f>
        <v>51264</v>
      </c>
      <c r="J229" s="7">
        <f>'осн.'!F525</f>
        <v>2.067</v>
      </c>
      <c r="K229" s="101">
        <f t="shared" si="33"/>
        <v>105962.69</v>
      </c>
      <c r="L229" s="6"/>
    </row>
    <row r="230" spans="1:12" ht="23.25" customHeight="1">
      <c r="A230" s="17" t="s">
        <v>618</v>
      </c>
      <c r="B230" s="639" t="s">
        <v>679</v>
      </c>
      <c r="C230" s="653" t="s">
        <v>619</v>
      </c>
      <c r="D230" s="673">
        <v>1</v>
      </c>
      <c r="E230" s="31"/>
      <c r="F230" s="630">
        <v>1</v>
      </c>
      <c r="G230" s="671" t="s">
        <v>622</v>
      </c>
      <c r="H230" s="630">
        <f>'осн.'!C531</f>
        <v>123999</v>
      </c>
      <c r="I230" s="516">
        <f>H230</f>
        <v>123999</v>
      </c>
      <c r="J230" s="7">
        <f>'осн.'!F531</f>
        <v>2.09</v>
      </c>
      <c r="K230" s="101">
        <f t="shared" si="33"/>
        <v>259157.91</v>
      </c>
      <c r="L230" s="6"/>
    </row>
    <row r="231" spans="1:12" ht="19.5" customHeight="1">
      <c r="A231" s="638" t="s">
        <v>1744</v>
      </c>
      <c r="B231" s="198"/>
      <c r="C231" s="653" t="s">
        <v>367</v>
      </c>
      <c r="D231" s="647"/>
      <c r="E231" s="31"/>
      <c r="F231" s="173"/>
      <c r="G231" s="671"/>
      <c r="H231" s="630"/>
      <c r="I231" s="516"/>
      <c r="J231" s="7"/>
      <c r="K231" s="101"/>
      <c r="L231" s="6"/>
    </row>
    <row r="232" spans="1:12" ht="18" customHeight="1">
      <c r="A232" s="15" t="s">
        <v>1166</v>
      </c>
      <c r="B232" s="639" t="s">
        <v>359</v>
      </c>
      <c r="C232" s="653"/>
      <c r="D232" s="647"/>
      <c r="E232" s="31"/>
      <c r="F232" s="173"/>
      <c r="G232" s="671" t="s">
        <v>1186</v>
      </c>
      <c r="H232" s="630">
        <f>'осн.'!C539</f>
        <v>15123</v>
      </c>
      <c r="I232" s="516">
        <f>H232*0.5</f>
        <v>7561.5</v>
      </c>
      <c r="J232" s="7">
        <f>'осн.'!F539</f>
        <v>0.522</v>
      </c>
      <c r="K232" s="101">
        <f t="shared" si="33"/>
        <v>3947.1</v>
      </c>
      <c r="L232" s="6"/>
    </row>
    <row r="233" spans="1:12" ht="15" customHeight="1">
      <c r="A233" s="674" t="s">
        <v>1878</v>
      </c>
      <c r="B233" s="198" t="s">
        <v>360</v>
      </c>
      <c r="C233" s="653" t="s">
        <v>1190</v>
      </c>
      <c r="D233" s="31">
        <v>6.33</v>
      </c>
      <c r="E233" s="31" t="s">
        <v>368</v>
      </c>
      <c r="F233" s="159">
        <f>D233/6.65</f>
        <v>0.95</v>
      </c>
      <c r="G233" s="675" t="s">
        <v>1189</v>
      </c>
      <c r="H233" s="604">
        <f>'осн.'!C546</f>
        <v>2125</v>
      </c>
      <c r="I233" s="516">
        <f>F233*H233</f>
        <v>2018.75</v>
      </c>
      <c r="J233" s="10">
        <f>'осн.'!F546</f>
        <v>2.033</v>
      </c>
      <c r="K233" s="101">
        <f t="shared" si="33"/>
        <v>4104.12</v>
      </c>
      <c r="L233" s="6"/>
    </row>
    <row r="234" spans="1:12" ht="18.75" customHeight="1">
      <c r="A234" s="17" t="s">
        <v>128</v>
      </c>
      <c r="B234" s="639" t="s">
        <v>129</v>
      </c>
      <c r="C234" s="640"/>
      <c r="D234" s="14"/>
      <c r="E234" s="14"/>
      <c r="F234" s="516"/>
      <c r="G234" s="676" t="s">
        <v>141</v>
      </c>
      <c r="H234" s="574">
        <f>'осн.'!C553</f>
        <v>245096</v>
      </c>
      <c r="I234" s="507">
        <f aca="true" t="shared" si="35" ref="I234:I239">H234</f>
        <v>245096</v>
      </c>
      <c r="J234" s="9">
        <f>'осн.'!F553</f>
        <v>0.47</v>
      </c>
      <c r="K234" s="101">
        <f t="shared" si="33"/>
        <v>115195.12</v>
      </c>
      <c r="L234" s="6"/>
    </row>
    <row r="235" spans="1:12" ht="18.75" customHeight="1">
      <c r="A235" s="17" t="s">
        <v>130</v>
      </c>
      <c r="B235" s="639" t="s">
        <v>1879</v>
      </c>
      <c r="C235" s="640"/>
      <c r="D235" s="14"/>
      <c r="E235" s="14"/>
      <c r="F235" s="516"/>
      <c r="G235" s="676" t="s">
        <v>142</v>
      </c>
      <c r="H235" s="574">
        <f>'осн.'!C560</f>
        <v>48722</v>
      </c>
      <c r="I235" s="507">
        <f t="shared" si="35"/>
        <v>48722</v>
      </c>
      <c r="J235" s="9">
        <f>'осн.'!F560</f>
        <v>0.539</v>
      </c>
      <c r="K235" s="101">
        <f t="shared" si="33"/>
        <v>26261.16</v>
      </c>
      <c r="L235" s="6"/>
    </row>
    <row r="236" spans="1:12" ht="26.25" customHeight="1">
      <c r="A236" s="17" t="s">
        <v>131</v>
      </c>
      <c r="B236" s="639" t="s">
        <v>132</v>
      </c>
      <c r="C236" s="640"/>
      <c r="D236" s="14"/>
      <c r="E236" s="14"/>
      <c r="F236" s="516"/>
      <c r="G236" s="676" t="s">
        <v>154</v>
      </c>
      <c r="H236" s="574">
        <f>'осн.'!C567</f>
        <v>8503</v>
      </c>
      <c r="I236" s="507">
        <f t="shared" si="35"/>
        <v>8503</v>
      </c>
      <c r="J236" s="9">
        <f>'осн.'!F567</f>
        <v>0.156</v>
      </c>
      <c r="K236" s="101">
        <f t="shared" si="33"/>
        <v>1326.47</v>
      </c>
      <c r="L236" s="6"/>
    </row>
    <row r="237" spans="1:12" ht="14.25" customHeight="1">
      <c r="A237" s="17" t="s">
        <v>133</v>
      </c>
      <c r="B237" s="639" t="s">
        <v>397</v>
      </c>
      <c r="C237" s="640"/>
      <c r="D237" s="14"/>
      <c r="E237" s="14"/>
      <c r="F237" s="516"/>
      <c r="G237" s="676" t="s">
        <v>155</v>
      </c>
      <c r="H237" s="574">
        <f>'осн.'!C574</f>
        <v>3091</v>
      </c>
      <c r="I237" s="507">
        <f t="shared" si="35"/>
        <v>3091</v>
      </c>
      <c r="J237" s="9">
        <f>'осн.'!F574</f>
        <v>0.182</v>
      </c>
      <c r="K237" s="101">
        <f t="shared" si="33"/>
        <v>562.56</v>
      </c>
      <c r="L237" s="6"/>
    </row>
    <row r="238" spans="1:12" ht="19.5" customHeight="1">
      <c r="A238" s="17" t="s">
        <v>134</v>
      </c>
      <c r="B238" s="639" t="s">
        <v>132</v>
      </c>
      <c r="C238" s="640"/>
      <c r="D238" s="14"/>
      <c r="E238" s="14"/>
      <c r="F238" s="516"/>
      <c r="G238" s="676" t="s">
        <v>156</v>
      </c>
      <c r="H238" s="574">
        <f>'осн.'!C581</f>
        <v>187</v>
      </c>
      <c r="I238" s="507">
        <f t="shared" si="35"/>
        <v>187</v>
      </c>
      <c r="J238" s="9">
        <f>'осн.'!F581</f>
        <v>1.718</v>
      </c>
      <c r="K238" s="101">
        <f t="shared" si="33"/>
        <v>321.27</v>
      </c>
      <c r="L238" s="6"/>
    </row>
    <row r="239" spans="1:12" ht="16.5" customHeight="1" thickBot="1">
      <c r="A239" s="677" t="s">
        <v>135</v>
      </c>
      <c r="B239" s="678" t="s">
        <v>397</v>
      </c>
      <c r="C239" s="679"/>
      <c r="D239" s="680"/>
      <c r="E239" s="680"/>
      <c r="F239" s="681"/>
      <c r="G239" s="682" t="s">
        <v>157</v>
      </c>
      <c r="H239" s="683">
        <f>'осн.'!C588</f>
        <v>68</v>
      </c>
      <c r="I239" s="684">
        <f t="shared" si="35"/>
        <v>68</v>
      </c>
      <c r="J239" s="685">
        <f>'осн.'!F588</f>
        <v>2.288</v>
      </c>
      <c r="K239" s="686">
        <f t="shared" si="33"/>
        <v>155.58</v>
      </c>
      <c r="L239" s="6"/>
    </row>
    <row r="240" spans="1:12" ht="19.5" customHeight="1" thickTop="1">
      <c r="A240" s="362"/>
      <c r="B240" s="117"/>
      <c r="C240" s="363"/>
      <c r="D240" s="117"/>
      <c r="E240" s="6"/>
      <c r="F240" s="7"/>
      <c r="G240" s="7"/>
      <c r="H240" s="7"/>
      <c r="I240" s="6"/>
      <c r="J240" s="6"/>
      <c r="K240" s="6"/>
      <c r="L240" s="6"/>
    </row>
    <row r="241" spans="1:12" ht="28.5" customHeight="1">
      <c r="A241" s="227"/>
      <c r="B241" s="202"/>
      <c r="C241" s="199"/>
      <c r="D241" s="202"/>
      <c r="E241" s="6"/>
      <c r="F241" s="7"/>
      <c r="G241" s="7"/>
      <c r="H241" s="7"/>
      <c r="I241" s="6"/>
      <c r="J241" s="6"/>
      <c r="K241" s="6"/>
      <c r="L241" s="6"/>
    </row>
    <row r="242" spans="1:12" ht="19.5" customHeight="1">
      <c r="A242" s="227"/>
      <c r="B242" s="202"/>
      <c r="C242" s="199"/>
      <c r="D242" s="202"/>
      <c r="E242" s="6"/>
      <c r="F242" s="7"/>
      <c r="G242" s="7"/>
      <c r="H242" s="7"/>
      <c r="I242" s="6"/>
      <c r="J242" s="6"/>
      <c r="K242" s="6"/>
      <c r="L242" s="6"/>
    </row>
    <row r="243" spans="1:12" ht="18.75" customHeight="1">
      <c r="A243" s="227"/>
      <c r="B243" s="202"/>
      <c r="C243" s="199"/>
      <c r="D243" s="202"/>
      <c r="E243" s="6"/>
      <c r="F243" s="7"/>
      <c r="G243" s="7"/>
      <c r="H243" s="7"/>
      <c r="I243" s="6"/>
      <c r="J243" s="6"/>
      <c r="K243" s="6"/>
      <c r="L243" s="6"/>
    </row>
    <row r="244" spans="1:12" ht="20.25" customHeight="1">
      <c r="A244" s="227"/>
      <c r="B244" s="202"/>
      <c r="C244" s="199"/>
      <c r="D244" s="202"/>
      <c r="E244" s="6"/>
      <c r="F244" s="7"/>
      <c r="G244" s="7"/>
      <c r="H244" s="7"/>
      <c r="I244" s="6"/>
      <c r="J244" s="6"/>
      <c r="K244" s="6"/>
      <c r="L244" s="6"/>
    </row>
    <row r="245" spans="1:12" ht="15">
      <c r="A245" s="227"/>
      <c r="B245" s="202"/>
      <c r="C245" s="199"/>
      <c r="D245" s="202"/>
      <c r="E245" s="6"/>
      <c r="F245" s="7"/>
      <c r="G245" s="7"/>
      <c r="H245" s="7"/>
      <c r="I245" s="6"/>
      <c r="J245" s="6"/>
      <c r="K245" s="6"/>
      <c r="L245" s="6"/>
    </row>
    <row r="246" spans="1:12" ht="15">
      <c r="A246" s="227"/>
      <c r="B246" s="202"/>
      <c r="C246" s="199"/>
      <c r="D246" s="202"/>
      <c r="E246" s="6"/>
      <c r="F246" s="7"/>
      <c r="G246" s="7"/>
      <c r="H246" s="7"/>
      <c r="I246" s="6"/>
      <c r="J246" s="6"/>
      <c r="K246" s="6"/>
      <c r="L246" s="6"/>
    </row>
    <row r="247" spans="1:12" ht="15">
      <c r="A247" s="227"/>
      <c r="B247" s="202"/>
      <c r="C247" s="199"/>
      <c r="D247" s="202"/>
      <c r="E247" s="6"/>
      <c r="F247" s="7"/>
      <c r="G247" s="7"/>
      <c r="H247" s="7"/>
      <c r="I247" s="6"/>
      <c r="J247" s="6"/>
      <c r="K247" s="6"/>
      <c r="L247" s="6"/>
    </row>
    <row r="248" spans="1:12" ht="15">
      <c r="A248" s="227"/>
      <c r="B248" s="202"/>
      <c r="C248" s="199"/>
      <c r="D248" s="202"/>
      <c r="E248" s="6"/>
      <c r="F248" s="7"/>
      <c r="G248" s="7"/>
      <c r="H248" s="7"/>
      <c r="I248" s="6"/>
      <c r="J248" s="6"/>
      <c r="K248" s="6"/>
      <c r="L248" s="6"/>
    </row>
    <row r="249" spans="1:12" ht="15">
      <c r="A249" s="227"/>
      <c r="B249" s="202"/>
      <c r="C249" s="199"/>
      <c r="D249" s="202"/>
      <c r="E249" s="6"/>
      <c r="F249" s="7"/>
      <c r="G249" s="7"/>
      <c r="H249" s="7"/>
      <c r="I249" s="6"/>
      <c r="J249" s="6"/>
      <c r="K249" s="6"/>
      <c r="L249" s="6"/>
    </row>
    <row r="250" spans="1:12" ht="15">
      <c r="A250" s="227"/>
      <c r="B250" s="202"/>
      <c r="C250" s="199"/>
      <c r="D250" s="202"/>
      <c r="E250" s="6"/>
      <c r="F250" s="7"/>
      <c r="G250" s="7"/>
      <c r="H250" s="7"/>
      <c r="I250" s="6"/>
      <c r="J250" s="6"/>
      <c r="K250" s="6"/>
      <c r="L250" s="6"/>
    </row>
    <row r="251" spans="1:12" ht="15">
      <c r="A251" s="227"/>
      <c r="B251" s="202"/>
      <c r="C251" s="199"/>
      <c r="D251" s="202"/>
      <c r="E251" s="6"/>
      <c r="F251" s="7"/>
      <c r="G251" s="7"/>
      <c r="H251" s="7"/>
      <c r="I251" s="6"/>
      <c r="J251" s="6"/>
      <c r="K251" s="6"/>
      <c r="L251" s="6"/>
    </row>
    <row r="252" spans="1:12" ht="15">
      <c r="A252" s="227"/>
      <c r="B252" s="202"/>
      <c r="C252" s="199"/>
      <c r="D252" s="202"/>
      <c r="E252" s="6"/>
      <c r="F252" s="7"/>
      <c r="G252" s="7"/>
      <c r="H252" s="7"/>
      <c r="I252" s="6"/>
      <c r="J252" s="6"/>
      <c r="K252" s="6"/>
      <c r="L252" s="6"/>
    </row>
    <row r="253" spans="1:12" ht="15">
      <c r="A253" s="227"/>
      <c r="B253" s="202"/>
      <c r="C253" s="199"/>
      <c r="D253" s="202"/>
      <c r="E253" s="6"/>
      <c r="F253" s="7"/>
      <c r="G253" s="7"/>
      <c r="H253" s="7"/>
      <c r="I253" s="6"/>
      <c r="J253" s="6"/>
      <c r="K253" s="6"/>
      <c r="L253" s="6"/>
    </row>
    <row r="254" spans="1:12" ht="15">
      <c r="A254" s="227"/>
      <c r="B254" s="202"/>
      <c r="C254" s="199"/>
      <c r="D254" s="202"/>
      <c r="E254" s="6"/>
      <c r="F254" s="7"/>
      <c r="G254" s="7"/>
      <c r="H254" s="7"/>
      <c r="I254" s="6"/>
      <c r="J254" s="6"/>
      <c r="K254" s="6"/>
      <c r="L254" s="6"/>
    </row>
    <row r="255" spans="1:12" ht="15">
      <c r="A255" s="227"/>
      <c r="B255" s="202"/>
      <c r="C255" s="199"/>
      <c r="D255" s="202"/>
      <c r="E255" s="6"/>
      <c r="F255" s="7"/>
      <c r="G255" s="7"/>
      <c r="H255" s="7"/>
      <c r="I255" s="6"/>
      <c r="J255" s="6"/>
      <c r="K255" s="6"/>
      <c r="L255" s="6"/>
    </row>
    <row r="256" spans="1:12" ht="15">
      <c r="A256" s="227"/>
      <c r="B256" s="202"/>
      <c r="C256" s="199"/>
      <c r="D256" s="202"/>
      <c r="E256" s="6"/>
      <c r="F256" s="7"/>
      <c r="G256" s="7"/>
      <c r="H256" s="7"/>
      <c r="I256" s="6"/>
      <c r="J256" s="6"/>
      <c r="K256" s="6"/>
      <c r="L256" s="6"/>
    </row>
    <row r="257" spans="1:12" ht="15">
      <c r="A257" s="227"/>
      <c r="B257" s="202"/>
      <c r="C257" s="199"/>
      <c r="D257" s="202"/>
      <c r="E257" s="6"/>
      <c r="F257" s="7"/>
      <c r="G257" s="7"/>
      <c r="H257" s="7"/>
      <c r="I257" s="6"/>
      <c r="J257" s="6"/>
      <c r="K257" s="6"/>
      <c r="L257" s="6"/>
    </row>
    <row r="258" spans="1:12" ht="15">
      <c r="A258" s="227"/>
      <c r="B258" s="202"/>
      <c r="C258" s="199"/>
      <c r="D258" s="202"/>
      <c r="E258" s="6"/>
      <c r="F258" s="7"/>
      <c r="G258" s="7"/>
      <c r="H258" s="7"/>
      <c r="I258" s="6"/>
      <c r="J258" s="6"/>
      <c r="K258" s="6"/>
      <c r="L258" s="6"/>
    </row>
    <row r="259" spans="1:12" ht="15">
      <c r="A259" s="227"/>
      <c r="B259" s="202"/>
      <c r="C259" s="199"/>
      <c r="D259" s="202"/>
      <c r="E259" s="6"/>
      <c r="F259" s="7"/>
      <c r="G259" s="7"/>
      <c r="H259" s="7"/>
      <c r="I259" s="6"/>
      <c r="J259" s="6"/>
      <c r="K259" s="6"/>
      <c r="L259" s="6"/>
    </row>
    <row r="260" spans="1:12" ht="15">
      <c r="A260" s="227"/>
      <c r="B260" s="202"/>
      <c r="C260" s="199"/>
      <c r="D260" s="202"/>
      <c r="E260" s="6"/>
      <c r="F260" s="7"/>
      <c r="G260" s="7"/>
      <c r="H260" s="7"/>
      <c r="I260" s="6"/>
      <c r="J260" s="6"/>
      <c r="K260" s="6"/>
      <c r="L260" s="6"/>
    </row>
    <row r="261" spans="1:12" ht="15">
      <c r="A261" s="227"/>
      <c r="B261" s="202"/>
      <c r="C261" s="199"/>
      <c r="D261" s="202"/>
      <c r="E261" s="6"/>
      <c r="F261" s="7"/>
      <c r="G261" s="7"/>
      <c r="H261" s="7"/>
      <c r="I261" s="6"/>
      <c r="J261" s="6"/>
      <c r="K261" s="6"/>
      <c r="L261" s="6"/>
    </row>
    <row r="262" spans="1:12" ht="15">
      <c r="A262" s="227"/>
      <c r="B262" s="202"/>
      <c r="C262" s="199"/>
      <c r="D262" s="202"/>
      <c r="E262" s="6"/>
      <c r="F262" s="7"/>
      <c r="G262" s="7"/>
      <c r="H262" s="7"/>
      <c r="I262" s="6"/>
      <c r="J262" s="6"/>
      <c r="K262" s="6"/>
      <c r="L262" s="6"/>
    </row>
    <row r="263" spans="2:12" ht="15">
      <c r="B263" s="202"/>
      <c r="E263" s="6"/>
      <c r="F263" s="7"/>
      <c r="G263" s="7"/>
      <c r="H263" s="7"/>
      <c r="I263" s="6"/>
      <c r="J263" s="6"/>
      <c r="K263" s="6"/>
      <c r="L263" s="6"/>
    </row>
    <row r="264" spans="2:12" ht="15">
      <c r="B264" s="202"/>
      <c r="E264" s="6"/>
      <c r="F264" s="7"/>
      <c r="G264" s="7"/>
      <c r="H264" s="7"/>
      <c r="I264" s="6"/>
      <c r="J264" s="6"/>
      <c r="K264" s="6"/>
      <c r="L264" s="6"/>
    </row>
    <row r="265" spans="2:12" ht="15">
      <c r="B265" s="202"/>
      <c r="E265" s="6"/>
      <c r="F265" s="7"/>
      <c r="G265" s="7"/>
      <c r="H265" s="7"/>
      <c r="I265" s="6"/>
      <c r="J265" s="6"/>
      <c r="K265" s="6"/>
      <c r="L265" s="6"/>
    </row>
    <row r="266" spans="2:12" ht="15">
      <c r="B266" s="202"/>
      <c r="E266" s="6"/>
      <c r="F266" s="7"/>
      <c r="G266" s="7"/>
      <c r="H266" s="7"/>
      <c r="I266" s="6"/>
      <c r="J266" s="6"/>
      <c r="K266" s="6"/>
      <c r="L266" s="6"/>
    </row>
    <row r="267" spans="2:12" ht="15">
      <c r="B267" s="202"/>
      <c r="E267" s="6"/>
      <c r="F267" s="7"/>
      <c r="G267" s="7"/>
      <c r="H267" s="7"/>
      <c r="I267" s="6"/>
      <c r="J267" s="6"/>
      <c r="K267" s="6"/>
      <c r="L267" s="6"/>
    </row>
    <row r="268" spans="2:12" ht="15">
      <c r="B268" s="202"/>
      <c r="E268" s="6"/>
      <c r="F268" s="7"/>
      <c r="G268" s="7"/>
      <c r="H268" s="7"/>
      <c r="I268" s="6"/>
      <c r="J268" s="6"/>
      <c r="K268" s="6"/>
      <c r="L268" s="6"/>
    </row>
    <row r="269" spans="2:12" ht="15">
      <c r="B269" s="202"/>
      <c r="E269" s="6"/>
      <c r="F269" s="7"/>
      <c r="G269" s="7"/>
      <c r="H269" s="7"/>
      <c r="I269" s="6"/>
      <c r="J269" s="6"/>
      <c r="K269" s="6"/>
      <c r="L269" s="6"/>
    </row>
    <row r="270" spans="2:12" ht="15">
      <c r="B270" s="202"/>
      <c r="E270" s="6"/>
      <c r="F270" s="7"/>
      <c r="G270" s="7"/>
      <c r="H270" s="7"/>
      <c r="I270" s="6"/>
      <c r="J270" s="6"/>
      <c r="K270" s="6"/>
      <c r="L270" s="6"/>
    </row>
    <row r="271" spans="2:12" ht="15">
      <c r="B271" s="202"/>
      <c r="E271" s="6"/>
      <c r="F271" s="7"/>
      <c r="G271" s="7"/>
      <c r="H271" s="7"/>
      <c r="I271" s="6"/>
      <c r="J271" s="6"/>
      <c r="K271" s="6"/>
      <c r="L271" s="6"/>
    </row>
    <row r="272" spans="2:12" ht="15">
      <c r="B272" s="202"/>
      <c r="E272" s="6"/>
      <c r="F272" s="7"/>
      <c r="G272" s="7"/>
      <c r="H272" s="7"/>
      <c r="I272" s="6"/>
      <c r="J272" s="6"/>
      <c r="K272" s="6"/>
      <c r="L272" s="6"/>
    </row>
    <row r="273" spans="2:12" ht="15">
      <c r="B273" s="202"/>
      <c r="E273" s="6"/>
      <c r="F273" s="7"/>
      <c r="G273" s="7"/>
      <c r="H273" s="7"/>
      <c r="I273" s="6"/>
      <c r="J273" s="6"/>
      <c r="K273" s="6"/>
      <c r="L273" s="6"/>
    </row>
    <row r="274" spans="2:12" ht="15">
      <c r="B274" s="202"/>
      <c r="E274" s="6"/>
      <c r="F274" s="7"/>
      <c r="G274" s="7"/>
      <c r="H274" s="7"/>
      <c r="I274" s="6"/>
      <c r="J274" s="6"/>
      <c r="K274" s="6"/>
      <c r="L274" s="6"/>
    </row>
    <row r="275" spans="2:12" ht="15">
      <c r="B275" s="202"/>
      <c r="E275" s="6"/>
      <c r="F275" s="7"/>
      <c r="G275" s="7"/>
      <c r="H275" s="7"/>
      <c r="I275" s="6"/>
      <c r="J275" s="6"/>
      <c r="K275" s="6"/>
      <c r="L275" s="6"/>
    </row>
    <row r="276" spans="2:12" ht="15">
      <c r="B276" s="202"/>
      <c r="E276" s="6"/>
      <c r="F276" s="7"/>
      <c r="G276" s="7"/>
      <c r="H276" s="7"/>
      <c r="I276" s="6"/>
      <c r="J276" s="6"/>
      <c r="K276" s="6"/>
      <c r="L276" s="6"/>
    </row>
    <row r="277" spans="2:12" ht="15">
      <c r="B277" s="202"/>
      <c r="E277" s="6"/>
      <c r="F277" s="7"/>
      <c r="G277" s="7"/>
      <c r="H277" s="7"/>
      <c r="I277" s="6"/>
      <c r="J277" s="6"/>
      <c r="K277" s="6"/>
      <c r="L277" s="6"/>
    </row>
    <row r="278" spans="2:12" ht="15">
      <c r="B278" s="202"/>
      <c r="E278" s="6"/>
      <c r="F278" s="46"/>
      <c r="G278" s="46"/>
      <c r="H278" s="46"/>
      <c r="I278" s="32"/>
      <c r="J278" s="32"/>
      <c r="K278" s="32"/>
      <c r="L278" s="6"/>
    </row>
    <row r="279" spans="2:12" ht="15">
      <c r="B279" s="202"/>
      <c r="E279" s="6"/>
      <c r="F279" s="46"/>
      <c r="G279" s="46"/>
      <c r="H279" s="46"/>
      <c r="I279" s="32"/>
      <c r="J279" s="32"/>
      <c r="K279" s="32"/>
      <c r="L279" s="6"/>
    </row>
    <row r="280" spans="2:12" ht="15">
      <c r="B280" s="202"/>
      <c r="E280" s="6"/>
      <c r="F280" s="46"/>
      <c r="G280" s="46"/>
      <c r="H280" s="46"/>
      <c r="I280" s="32"/>
      <c r="J280" s="32"/>
      <c r="K280" s="32"/>
      <c r="L280" s="6"/>
    </row>
    <row r="281" spans="2:12" ht="15">
      <c r="B281" s="202"/>
      <c r="E281" s="6"/>
      <c r="F281" s="46"/>
      <c r="G281" s="46"/>
      <c r="H281" s="46"/>
      <c r="I281" s="32"/>
      <c r="J281" s="32"/>
      <c r="K281" s="32"/>
      <c r="L281" s="6"/>
    </row>
    <row r="282" spans="2:12" ht="15">
      <c r="B282" s="202"/>
      <c r="E282" s="6"/>
      <c r="F282" s="46"/>
      <c r="G282" s="46"/>
      <c r="H282" s="46"/>
      <c r="I282" s="32"/>
      <c r="J282" s="32"/>
      <c r="K282" s="32"/>
      <c r="L282" s="6"/>
    </row>
    <row r="283" spans="2:12" ht="15">
      <c r="B283" s="202"/>
      <c r="E283" s="6"/>
      <c r="F283" s="46"/>
      <c r="G283" s="46"/>
      <c r="H283" s="46"/>
      <c r="I283" s="32"/>
      <c r="J283" s="32"/>
      <c r="K283" s="32"/>
      <c r="L283" s="32"/>
    </row>
    <row r="284" spans="2:12" ht="15">
      <c r="B284" s="202"/>
      <c r="E284" s="6"/>
      <c r="F284" s="46"/>
      <c r="G284" s="46"/>
      <c r="H284" s="46"/>
      <c r="I284" s="32"/>
      <c r="J284" s="32"/>
      <c r="K284" s="32"/>
      <c r="L284" s="32"/>
    </row>
    <row r="285" spans="2:12" ht="15">
      <c r="B285" s="202"/>
      <c r="E285" s="6"/>
      <c r="F285" s="46"/>
      <c r="G285" s="46"/>
      <c r="H285" s="46"/>
      <c r="I285" s="32"/>
      <c r="J285" s="32"/>
      <c r="K285" s="32"/>
      <c r="L285" s="32"/>
    </row>
    <row r="286" spans="2:12" ht="15">
      <c r="B286" s="202"/>
      <c r="E286" s="6"/>
      <c r="F286" s="46"/>
      <c r="G286" s="46"/>
      <c r="H286" s="46"/>
      <c r="I286" s="32"/>
      <c r="J286" s="32"/>
      <c r="K286" s="32"/>
      <c r="L286" s="32"/>
    </row>
    <row r="287" spans="2:12" ht="15">
      <c r="B287" s="202"/>
      <c r="E287" s="6"/>
      <c r="F287" s="46"/>
      <c r="G287" s="46"/>
      <c r="H287" s="46"/>
      <c r="I287" s="32"/>
      <c r="J287" s="32"/>
      <c r="K287" s="32"/>
      <c r="L287" s="32"/>
    </row>
    <row r="288" spans="2:12" ht="15">
      <c r="B288" s="202"/>
      <c r="E288" s="6"/>
      <c r="F288" s="7"/>
      <c r="G288" s="7"/>
      <c r="H288" s="7"/>
      <c r="I288" s="6"/>
      <c r="J288" s="6"/>
      <c r="K288" s="6"/>
      <c r="L288" s="32"/>
    </row>
    <row r="289" spans="2:12" ht="15">
      <c r="B289" s="202"/>
      <c r="E289" s="6"/>
      <c r="F289" s="7"/>
      <c r="G289" s="7"/>
      <c r="H289" s="7"/>
      <c r="I289" s="6"/>
      <c r="J289" s="6"/>
      <c r="K289" s="6"/>
      <c r="L289" s="32"/>
    </row>
    <row r="290" spans="2:12" ht="15">
      <c r="B290" s="202"/>
      <c r="E290" s="6"/>
      <c r="F290" s="7"/>
      <c r="G290" s="7"/>
      <c r="H290" s="7"/>
      <c r="I290" s="6"/>
      <c r="J290" s="6"/>
      <c r="K290" s="6"/>
      <c r="L290" s="32"/>
    </row>
    <row r="291" spans="2:12" ht="15">
      <c r="B291" s="202"/>
      <c r="E291" s="6"/>
      <c r="F291" s="7"/>
      <c r="G291" s="7"/>
      <c r="H291" s="7"/>
      <c r="I291" s="6"/>
      <c r="J291" s="6"/>
      <c r="K291" s="6"/>
      <c r="L291" s="32"/>
    </row>
    <row r="292" spans="2:12" ht="15">
      <c r="B292" s="202"/>
      <c r="E292" s="6"/>
      <c r="F292" s="7"/>
      <c r="G292" s="7"/>
      <c r="H292" s="7"/>
      <c r="I292" s="6"/>
      <c r="J292" s="6"/>
      <c r="K292" s="6"/>
      <c r="L292" s="32"/>
    </row>
    <row r="293" spans="2:12" ht="15">
      <c r="B293" s="202"/>
      <c r="E293" s="6"/>
      <c r="F293" s="7"/>
      <c r="G293" s="7"/>
      <c r="H293" s="7"/>
      <c r="I293" s="6"/>
      <c r="J293" s="6"/>
      <c r="K293" s="6"/>
      <c r="L293" s="32"/>
    </row>
    <row r="294" spans="2:12" ht="15">
      <c r="B294" s="202"/>
      <c r="E294" s="6"/>
      <c r="F294" s="7"/>
      <c r="G294" s="7"/>
      <c r="H294" s="7"/>
      <c r="I294" s="6"/>
      <c r="J294" s="6"/>
      <c r="K294" s="6"/>
      <c r="L294" s="32"/>
    </row>
    <row r="295" spans="2:12" ht="15">
      <c r="B295" s="202"/>
      <c r="E295" s="6"/>
      <c r="F295" s="7"/>
      <c r="G295" s="7"/>
      <c r="H295" s="7"/>
      <c r="I295" s="6"/>
      <c r="J295" s="6"/>
      <c r="K295" s="6"/>
      <c r="L295" s="32"/>
    </row>
    <row r="296" spans="2:12" ht="15">
      <c r="B296" s="202"/>
      <c r="E296" s="6"/>
      <c r="F296" s="7"/>
      <c r="G296" s="7"/>
      <c r="H296" s="7"/>
      <c r="I296" s="6"/>
      <c r="J296" s="6"/>
      <c r="K296" s="6"/>
      <c r="L296" s="32"/>
    </row>
    <row r="297" spans="2:12" ht="15">
      <c r="B297" s="202"/>
      <c r="E297" s="6"/>
      <c r="F297" s="7"/>
      <c r="G297" s="7"/>
      <c r="H297" s="7"/>
      <c r="I297" s="6"/>
      <c r="J297" s="6"/>
      <c r="K297" s="6"/>
      <c r="L297" s="32"/>
    </row>
    <row r="298" spans="2:12" ht="15">
      <c r="B298" s="202"/>
      <c r="E298" s="6"/>
      <c r="F298" s="7"/>
      <c r="G298" s="7"/>
      <c r="H298" s="7"/>
      <c r="I298" s="6"/>
      <c r="J298" s="6"/>
      <c r="K298" s="6"/>
      <c r="L298" s="32"/>
    </row>
    <row r="299" spans="2:12" ht="15">
      <c r="B299" s="202"/>
      <c r="E299" s="6"/>
      <c r="F299" s="7"/>
      <c r="G299" s="7"/>
      <c r="H299" s="7"/>
      <c r="I299" s="6"/>
      <c r="J299" s="6"/>
      <c r="K299" s="6"/>
      <c r="L299" s="32"/>
    </row>
    <row r="300" spans="2:12" ht="15">
      <c r="B300" s="202"/>
      <c r="E300" s="6"/>
      <c r="F300" s="7"/>
      <c r="G300" s="7"/>
      <c r="H300" s="7"/>
      <c r="I300" s="6"/>
      <c r="J300" s="6"/>
      <c r="K300" s="6"/>
      <c r="L300" s="32"/>
    </row>
    <row r="301" spans="2:12" ht="15">
      <c r="B301" s="202"/>
      <c r="E301" s="6"/>
      <c r="F301" s="7"/>
      <c r="G301" s="7"/>
      <c r="H301" s="7"/>
      <c r="I301" s="6"/>
      <c r="J301" s="6"/>
      <c r="K301" s="6"/>
      <c r="L301" s="32"/>
    </row>
    <row r="302" spans="2:12" ht="15">
      <c r="B302" s="202"/>
      <c r="E302" s="6"/>
      <c r="F302" s="7"/>
      <c r="G302" s="7"/>
      <c r="H302" s="7"/>
      <c r="I302" s="6"/>
      <c r="J302" s="6"/>
      <c r="K302" s="6"/>
      <c r="L302" s="32"/>
    </row>
    <row r="303" spans="2:12" ht="15">
      <c r="B303" s="202"/>
      <c r="E303" s="6"/>
      <c r="F303" s="7"/>
      <c r="G303" s="7"/>
      <c r="H303" s="7"/>
      <c r="I303" s="6"/>
      <c r="J303" s="6"/>
      <c r="K303" s="6"/>
      <c r="L303" s="32"/>
    </row>
    <row r="304" spans="2:12" ht="15">
      <c r="B304" s="202"/>
      <c r="E304" s="6"/>
      <c r="F304" s="7"/>
      <c r="G304" s="7"/>
      <c r="H304" s="7"/>
      <c r="I304" s="6"/>
      <c r="J304" s="6"/>
      <c r="K304" s="6"/>
      <c r="L304" s="32"/>
    </row>
    <row r="305" spans="2:12" ht="15">
      <c r="B305" s="202"/>
      <c r="E305" s="6"/>
      <c r="F305" s="7"/>
      <c r="G305" s="7"/>
      <c r="H305" s="7"/>
      <c r="I305" s="6"/>
      <c r="J305" s="6"/>
      <c r="K305" s="6"/>
      <c r="L305" s="32"/>
    </row>
    <row r="306" spans="2:12" ht="15">
      <c r="B306" s="202"/>
      <c r="E306" s="6"/>
      <c r="F306" s="7"/>
      <c r="G306" s="7"/>
      <c r="H306" s="7"/>
      <c r="I306" s="6"/>
      <c r="J306" s="6"/>
      <c r="K306" s="6"/>
      <c r="L306" s="32"/>
    </row>
    <row r="307" spans="2:12" ht="15">
      <c r="B307" s="202"/>
      <c r="E307" s="6"/>
      <c r="F307" s="7"/>
      <c r="G307" s="7"/>
      <c r="H307" s="7"/>
      <c r="I307" s="6"/>
      <c r="J307" s="6"/>
      <c r="K307" s="6"/>
      <c r="L307" s="32"/>
    </row>
    <row r="308" spans="2:12" ht="15">
      <c r="B308" s="202"/>
      <c r="E308" s="6"/>
      <c r="F308" s="7"/>
      <c r="G308" s="7"/>
      <c r="H308" s="7"/>
      <c r="I308" s="6"/>
      <c r="J308" s="6"/>
      <c r="K308" s="6"/>
      <c r="L308" s="32"/>
    </row>
    <row r="309" spans="2:12" ht="15">
      <c r="B309" s="202"/>
      <c r="E309" s="6"/>
      <c r="F309" s="7"/>
      <c r="G309" s="7"/>
      <c r="H309" s="7"/>
      <c r="I309" s="6"/>
      <c r="J309" s="6"/>
      <c r="K309" s="6"/>
      <c r="L309" s="32"/>
    </row>
    <row r="310" spans="2:12" ht="15">
      <c r="B310" s="202"/>
      <c r="E310" s="6"/>
      <c r="F310" s="7"/>
      <c r="G310" s="7"/>
      <c r="H310" s="7"/>
      <c r="I310" s="6"/>
      <c r="J310" s="6"/>
      <c r="K310" s="6"/>
      <c r="L310" s="32"/>
    </row>
    <row r="311" spans="2:12" ht="15">
      <c r="B311" s="202"/>
      <c r="E311" s="6"/>
      <c r="F311" s="7"/>
      <c r="G311" s="7"/>
      <c r="H311" s="7"/>
      <c r="I311" s="6"/>
      <c r="J311" s="6"/>
      <c r="K311" s="6"/>
      <c r="L311" s="32"/>
    </row>
    <row r="312" spans="2:12" ht="15">
      <c r="B312" s="202"/>
      <c r="E312" s="6"/>
      <c r="F312" s="7"/>
      <c r="G312" s="7"/>
      <c r="H312" s="7"/>
      <c r="I312" s="6"/>
      <c r="J312" s="6"/>
      <c r="K312" s="6"/>
      <c r="L312" s="32"/>
    </row>
    <row r="313" spans="2:12" ht="15">
      <c r="B313" s="202"/>
      <c r="E313" s="6"/>
      <c r="F313" s="7"/>
      <c r="G313" s="7"/>
      <c r="H313" s="7"/>
      <c r="I313" s="6"/>
      <c r="J313" s="6"/>
      <c r="K313" s="6"/>
      <c r="L313" s="32"/>
    </row>
    <row r="314" spans="2:12" ht="15">
      <c r="B314" s="202"/>
      <c r="E314" s="6"/>
      <c r="F314" s="7"/>
      <c r="G314" s="7"/>
      <c r="H314" s="7"/>
      <c r="I314" s="6"/>
      <c r="J314" s="6"/>
      <c r="K314" s="6"/>
      <c r="L314" s="32"/>
    </row>
    <row r="315" spans="2:12" ht="15">
      <c r="B315" s="202"/>
      <c r="E315" s="6"/>
      <c r="F315" s="7"/>
      <c r="G315" s="7"/>
      <c r="H315" s="7"/>
      <c r="I315" s="6"/>
      <c r="J315" s="6"/>
      <c r="K315" s="6"/>
      <c r="L315" s="32"/>
    </row>
    <row r="316" spans="2:12" ht="15">
      <c r="B316" s="202"/>
      <c r="E316" s="6"/>
      <c r="F316" s="7"/>
      <c r="G316" s="7"/>
      <c r="H316" s="7"/>
      <c r="I316" s="6"/>
      <c r="J316" s="6"/>
      <c r="K316" s="6"/>
      <c r="L316" s="32"/>
    </row>
    <row r="317" spans="2:12" ht="15">
      <c r="B317" s="202"/>
      <c r="E317" s="6"/>
      <c r="F317" s="7"/>
      <c r="G317" s="7"/>
      <c r="H317" s="7"/>
      <c r="I317" s="6"/>
      <c r="J317" s="6"/>
      <c r="K317" s="6"/>
      <c r="L317" s="32"/>
    </row>
    <row r="318" spans="2:12" ht="15">
      <c r="B318" s="202"/>
      <c r="E318" s="6"/>
      <c r="F318" s="7"/>
      <c r="G318" s="7"/>
      <c r="H318" s="7"/>
      <c r="I318" s="6"/>
      <c r="J318" s="6"/>
      <c r="K318" s="6"/>
      <c r="L318" s="32"/>
    </row>
    <row r="319" spans="2:12" ht="15">
      <c r="B319" s="202"/>
      <c r="E319" s="6"/>
      <c r="F319" s="7"/>
      <c r="G319" s="7"/>
      <c r="H319" s="7"/>
      <c r="I319" s="6"/>
      <c r="J319" s="6"/>
      <c r="K319" s="6"/>
      <c r="L319" s="32"/>
    </row>
    <row r="320" spans="2:12" ht="15">
      <c r="B320" s="202"/>
      <c r="E320" s="6"/>
      <c r="F320" s="7"/>
      <c r="G320" s="7"/>
      <c r="H320" s="7"/>
      <c r="I320" s="6"/>
      <c r="J320" s="6"/>
      <c r="K320" s="6"/>
      <c r="L320" s="32"/>
    </row>
    <row r="321" spans="2:12" ht="15">
      <c r="B321" s="202"/>
      <c r="E321" s="6"/>
      <c r="F321" s="7"/>
      <c r="G321" s="7"/>
      <c r="H321" s="7"/>
      <c r="I321" s="6"/>
      <c r="J321" s="6"/>
      <c r="K321" s="6"/>
      <c r="L321" s="32"/>
    </row>
    <row r="322" spans="2:12" ht="15">
      <c r="B322" s="202"/>
      <c r="E322" s="6"/>
      <c r="F322" s="7"/>
      <c r="G322" s="7"/>
      <c r="H322" s="7"/>
      <c r="I322" s="6"/>
      <c r="J322" s="6"/>
      <c r="K322" s="6"/>
      <c r="L322" s="32"/>
    </row>
    <row r="323" spans="2:12" ht="15">
      <c r="B323" s="202"/>
      <c r="E323" s="6"/>
      <c r="F323" s="7"/>
      <c r="G323" s="7"/>
      <c r="H323" s="7"/>
      <c r="I323" s="6"/>
      <c r="J323" s="6"/>
      <c r="K323" s="6"/>
      <c r="L323" s="32"/>
    </row>
    <row r="324" spans="2:12" ht="15">
      <c r="B324" s="202"/>
      <c r="E324" s="6"/>
      <c r="F324" s="7"/>
      <c r="G324" s="7"/>
      <c r="H324" s="7"/>
      <c r="I324" s="6"/>
      <c r="J324" s="6"/>
      <c r="K324" s="6"/>
      <c r="L324" s="32"/>
    </row>
    <row r="325" spans="2:12" ht="15">
      <c r="B325" s="202"/>
      <c r="E325" s="6"/>
      <c r="F325" s="7"/>
      <c r="G325" s="7"/>
      <c r="H325" s="7"/>
      <c r="I325" s="6"/>
      <c r="J325" s="6"/>
      <c r="K325" s="6"/>
      <c r="L325" s="32"/>
    </row>
    <row r="326" spans="2:12" ht="15">
      <c r="B326" s="202"/>
      <c r="E326" s="6"/>
      <c r="F326" s="7"/>
      <c r="G326" s="7"/>
      <c r="H326" s="7"/>
      <c r="I326" s="6"/>
      <c r="J326" s="6"/>
      <c r="K326" s="6"/>
      <c r="L326" s="32"/>
    </row>
    <row r="327" spans="2:12" ht="15">
      <c r="B327" s="202"/>
      <c r="E327" s="6"/>
      <c r="F327" s="7"/>
      <c r="G327" s="7"/>
      <c r="H327" s="7"/>
      <c r="I327" s="6"/>
      <c r="J327" s="6"/>
      <c r="K327" s="6"/>
      <c r="L327" s="32"/>
    </row>
    <row r="328" spans="2:12" ht="15">
      <c r="B328" s="202"/>
      <c r="E328" s="6"/>
      <c r="F328" s="7"/>
      <c r="G328" s="7"/>
      <c r="H328" s="7"/>
      <c r="I328" s="6"/>
      <c r="J328" s="6"/>
      <c r="K328" s="6"/>
      <c r="L328" s="32"/>
    </row>
    <row r="329" spans="2:12" ht="15">
      <c r="B329" s="202"/>
      <c r="E329" s="6"/>
      <c r="F329" s="7"/>
      <c r="G329" s="7"/>
      <c r="H329" s="7"/>
      <c r="I329" s="6"/>
      <c r="J329" s="6"/>
      <c r="K329" s="6"/>
      <c r="L329" s="32"/>
    </row>
    <row r="330" spans="2:12" ht="15">
      <c r="B330" s="202"/>
      <c r="E330" s="6"/>
      <c r="F330" s="7"/>
      <c r="G330" s="7"/>
      <c r="H330" s="7"/>
      <c r="I330" s="6"/>
      <c r="J330" s="6"/>
      <c r="K330" s="6"/>
      <c r="L330" s="32"/>
    </row>
    <row r="331" spans="2:12" ht="15">
      <c r="B331" s="202"/>
      <c r="E331" s="6"/>
      <c r="F331" s="7"/>
      <c r="G331" s="7"/>
      <c r="H331" s="7"/>
      <c r="I331" s="6"/>
      <c r="J331" s="6"/>
      <c r="K331" s="6"/>
      <c r="L331" s="32"/>
    </row>
    <row r="332" spans="2:12" ht="15">
      <c r="B332" s="202"/>
      <c r="E332" s="6"/>
      <c r="F332" s="7"/>
      <c r="G332" s="7"/>
      <c r="H332" s="7"/>
      <c r="I332" s="6"/>
      <c r="J332" s="6"/>
      <c r="K332" s="6"/>
      <c r="L332" s="32"/>
    </row>
    <row r="333" spans="2:12" ht="15">
      <c r="B333" s="202"/>
      <c r="E333" s="6"/>
      <c r="F333" s="7"/>
      <c r="G333" s="7"/>
      <c r="H333" s="7"/>
      <c r="I333" s="6"/>
      <c r="J333" s="6"/>
      <c r="K333" s="6"/>
      <c r="L333" s="32"/>
    </row>
    <row r="334" spans="2:12" ht="15">
      <c r="B334" s="202"/>
      <c r="E334" s="6"/>
      <c r="F334" s="7"/>
      <c r="G334" s="7"/>
      <c r="H334" s="7"/>
      <c r="I334" s="6"/>
      <c r="J334" s="6"/>
      <c r="K334" s="6"/>
      <c r="L334" s="32"/>
    </row>
    <row r="335" spans="2:12" ht="15">
      <c r="B335" s="202"/>
      <c r="E335" s="6"/>
      <c r="F335" s="7"/>
      <c r="G335" s="7"/>
      <c r="H335" s="7"/>
      <c r="I335" s="6"/>
      <c r="J335" s="6"/>
      <c r="K335" s="6"/>
      <c r="L335" s="32"/>
    </row>
    <row r="336" spans="2:12" ht="15">
      <c r="B336" s="202"/>
      <c r="E336" s="6"/>
      <c r="F336" s="7"/>
      <c r="G336" s="7"/>
      <c r="H336" s="7"/>
      <c r="I336" s="6"/>
      <c r="J336" s="6"/>
      <c r="K336" s="6"/>
      <c r="L336" s="32"/>
    </row>
    <row r="337" spans="2:12" ht="15">
      <c r="B337" s="202"/>
      <c r="E337" s="6"/>
      <c r="F337" s="7"/>
      <c r="G337" s="7"/>
      <c r="H337" s="7"/>
      <c r="I337" s="6"/>
      <c r="J337" s="6"/>
      <c r="K337" s="6"/>
      <c r="L337" s="32"/>
    </row>
    <row r="338" spans="2:12" ht="15">
      <c r="B338" s="202"/>
      <c r="E338" s="6"/>
      <c r="F338" s="7"/>
      <c r="G338" s="7"/>
      <c r="H338" s="7"/>
      <c r="I338" s="6"/>
      <c r="J338" s="6"/>
      <c r="K338" s="6"/>
      <c r="L338" s="32"/>
    </row>
    <row r="339" spans="2:12" ht="15">
      <c r="B339" s="202"/>
      <c r="E339" s="6"/>
      <c r="F339" s="7"/>
      <c r="G339" s="7"/>
      <c r="H339" s="7"/>
      <c r="I339" s="6"/>
      <c r="J339" s="6"/>
      <c r="K339" s="6"/>
      <c r="L339" s="32"/>
    </row>
    <row r="340" spans="2:12" ht="15">
      <c r="B340" s="202"/>
      <c r="E340" s="6"/>
      <c r="F340" s="7"/>
      <c r="G340" s="7"/>
      <c r="H340" s="7"/>
      <c r="I340" s="6"/>
      <c r="J340" s="6"/>
      <c r="K340" s="6"/>
      <c r="L340" s="32"/>
    </row>
    <row r="341" spans="2:12" ht="15">
      <c r="B341" s="202"/>
      <c r="E341" s="6"/>
      <c r="F341" s="7"/>
      <c r="G341" s="7"/>
      <c r="H341" s="7"/>
      <c r="I341" s="6"/>
      <c r="J341" s="6"/>
      <c r="K341" s="6"/>
      <c r="L341" s="32"/>
    </row>
    <row r="342" spans="2:12" ht="15">
      <c r="B342" s="202"/>
      <c r="E342" s="6"/>
      <c r="F342" s="7"/>
      <c r="G342" s="7"/>
      <c r="H342" s="7"/>
      <c r="I342" s="6"/>
      <c r="J342" s="6"/>
      <c r="K342" s="6"/>
      <c r="L342" s="32"/>
    </row>
    <row r="343" spans="2:12" ht="15">
      <c r="B343" s="202"/>
      <c r="E343" s="6"/>
      <c r="F343" s="7"/>
      <c r="G343" s="7"/>
      <c r="H343" s="7"/>
      <c r="I343" s="6"/>
      <c r="J343" s="6"/>
      <c r="K343" s="6"/>
      <c r="L343" s="32"/>
    </row>
    <row r="344" spans="2:12" ht="15">
      <c r="B344" s="202"/>
      <c r="E344" s="6"/>
      <c r="F344" s="7"/>
      <c r="G344" s="7"/>
      <c r="H344" s="7"/>
      <c r="I344" s="6"/>
      <c r="J344" s="6"/>
      <c r="K344" s="6"/>
      <c r="L344" s="32"/>
    </row>
    <row r="345" spans="2:12" ht="15">
      <c r="B345" s="202"/>
      <c r="E345" s="6"/>
      <c r="F345" s="7"/>
      <c r="G345" s="7"/>
      <c r="H345" s="7"/>
      <c r="I345" s="6"/>
      <c r="J345" s="6"/>
      <c r="K345" s="6"/>
      <c r="L345" s="32"/>
    </row>
    <row r="346" spans="2:12" ht="15">
      <c r="B346" s="202"/>
      <c r="E346" s="6"/>
      <c r="F346" s="7"/>
      <c r="G346" s="7"/>
      <c r="H346" s="7"/>
      <c r="I346" s="6"/>
      <c r="J346" s="6"/>
      <c r="K346" s="6"/>
      <c r="L346" s="32"/>
    </row>
    <row r="347" spans="2:12" ht="15">
      <c r="B347" s="202"/>
      <c r="E347" s="6"/>
      <c r="F347" s="7"/>
      <c r="G347" s="7"/>
      <c r="H347" s="7"/>
      <c r="I347" s="6"/>
      <c r="J347" s="6"/>
      <c r="K347" s="6"/>
      <c r="L347" s="32"/>
    </row>
    <row r="348" spans="2:12" ht="15">
      <c r="B348" s="202"/>
      <c r="E348" s="6"/>
      <c r="F348" s="7"/>
      <c r="G348" s="7"/>
      <c r="H348" s="7"/>
      <c r="I348" s="6"/>
      <c r="J348" s="6"/>
      <c r="K348" s="6"/>
      <c r="L348" s="32"/>
    </row>
    <row r="349" spans="2:12" ht="15">
      <c r="B349" s="202"/>
      <c r="E349" s="6"/>
      <c r="F349" s="7"/>
      <c r="G349" s="7"/>
      <c r="H349" s="7"/>
      <c r="I349" s="6"/>
      <c r="J349" s="6"/>
      <c r="K349" s="6"/>
      <c r="L349" s="32"/>
    </row>
    <row r="350" spans="2:12" ht="15">
      <c r="B350" s="202"/>
      <c r="E350" s="6"/>
      <c r="F350" s="7"/>
      <c r="G350" s="7"/>
      <c r="H350" s="7"/>
      <c r="I350" s="6"/>
      <c r="J350" s="6"/>
      <c r="K350" s="6"/>
      <c r="L350" s="32"/>
    </row>
    <row r="351" spans="2:12" ht="15">
      <c r="B351" s="202"/>
      <c r="E351" s="6"/>
      <c r="F351" s="7"/>
      <c r="G351" s="7"/>
      <c r="H351" s="7"/>
      <c r="I351" s="6"/>
      <c r="J351" s="6"/>
      <c r="K351" s="6"/>
      <c r="L351" s="32"/>
    </row>
    <row r="352" spans="2:12" ht="15">
      <c r="B352" s="202"/>
      <c r="E352" s="6"/>
      <c r="F352" s="7"/>
      <c r="G352" s="7"/>
      <c r="H352" s="7"/>
      <c r="I352" s="6"/>
      <c r="J352" s="6"/>
      <c r="K352" s="6"/>
      <c r="L352" s="32"/>
    </row>
    <row r="353" spans="2:12" ht="15">
      <c r="B353" s="202"/>
      <c r="E353" s="6"/>
      <c r="F353" s="7"/>
      <c r="G353" s="7"/>
      <c r="H353" s="7"/>
      <c r="I353" s="6"/>
      <c r="J353" s="6"/>
      <c r="K353" s="6"/>
      <c r="L353" s="32"/>
    </row>
    <row r="354" spans="2:12" ht="15">
      <c r="B354" s="202"/>
      <c r="E354" s="6"/>
      <c r="F354" s="7"/>
      <c r="G354" s="7"/>
      <c r="H354" s="7"/>
      <c r="I354" s="6"/>
      <c r="J354" s="6"/>
      <c r="K354" s="6"/>
      <c r="L354" s="32"/>
    </row>
    <row r="355" spans="2:12" ht="15">
      <c r="B355" s="202"/>
      <c r="E355" s="6"/>
      <c r="F355" s="7"/>
      <c r="G355" s="7"/>
      <c r="H355" s="7"/>
      <c r="I355" s="6"/>
      <c r="J355" s="6"/>
      <c r="K355" s="6"/>
      <c r="L355" s="32"/>
    </row>
    <row r="356" spans="2:12" ht="15">
      <c r="B356" s="202"/>
      <c r="E356" s="6"/>
      <c r="F356" s="7"/>
      <c r="G356" s="7"/>
      <c r="H356" s="7"/>
      <c r="I356" s="6"/>
      <c r="J356" s="6"/>
      <c r="K356" s="6"/>
      <c r="L356" s="32"/>
    </row>
    <row r="357" spans="2:12" ht="15">
      <c r="B357" s="202"/>
      <c r="E357" s="6"/>
      <c r="F357" s="7"/>
      <c r="G357" s="7"/>
      <c r="H357" s="7"/>
      <c r="I357" s="6"/>
      <c r="J357" s="6"/>
      <c r="K357" s="6"/>
      <c r="L357" s="32"/>
    </row>
    <row r="358" spans="2:12" ht="15">
      <c r="B358" s="202"/>
      <c r="E358" s="6"/>
      <c r="F358" s="7"/>
      <c r="G358" s="7"/>
      <c r="H358" s="7"/>
      <c r="I358" s="6"/>
      <c r="J358" s="6"/>
      <c r="K358" s="6"/>
      <c r="L358" s="32"/>
    </row>
    <row r="359" spans="2:12" ht="15">
      <c r="B359" s="202"/>
      <c r="E359" s="6"/>
      <c r="F359" s="7"/>
      <c r="G359" s="7"/>
      <c r="H359" s="7"/>
      <c r="I359" s="6"/>
      <c r="J359" s="6"/>
      <c r="K359" s="6"/>
      <c r="L359" s="32"/>
    </row>
    <row r="360" spans="2:12" ht="15">
      <c r="B360" s="202"/>
      <c r="E360" s="6"/>
      <c r="F360" s="7"/>
      <c r="G360" s="7"/>
      <c r="H360" s="7"/>
      <c r="I360" s="6"/>
      <c r="J360" s="6"/>
      <c r="K360" s="6"/>
      <c r="L360" s="32"/>
    </row>
    <row r="361" spans="2:12" ht="15">
      <c r="B361" s="202"/>
      <c r="E361" s="6"/>
      <c r="F361" s="7"/>
      <c r="G361" s="7"/>
      <c r="H361" s="7"/>
      <c r="I361" s="6"/>
      <c r="J361" s="6"/>
      <c r="K361" s="6"/>
      <c r="L361" s="32"/>
    </row>
    <row r="362" spans="2:12" ht="15">
      <c r="B362" s="202"/>
      <c r="E362" s="6"/>
      <c r="F362" s="7"/>
      <c r="G362" s="7"/>
      <c r="H362" s="7"/>
      <c r="I362" s="6"/>
      <c r="J362" s="6"/>
      <c r="K362" s="6"/>
      <c r="L362" s="32"/>
    </row>
    <row r="363" spans="2:12" ht="15">
      <c r="B363" s="202"/>
      <c r="E363" s="6"/>
      <c r="F363" s="7"/>
      <c r="G363" s="7"/>
      <c r="H363" s="7"/>
      <c r="I363" s="6"/>
      <c r="J363" s="6"/>
      <c r="K363" s="6"/>
      <c r="L363" s="32"/>
    </row>
    <row r="364" spans="2:12" ht="15">
      <c r="B364" s="202"/>
      <c r="E364" s="6"/>
      <c r="F364" s="7"/>
      <c r="G364" s="7"/>
      <c r="H364" s="7"/>
      <c r="I364" s="6"/>
      <c r="J364" s="6"/>
      <c r="K364" s="6"/>
      <c r="L364" s="32"/>
    </row>
    <row r="365" spans="2:12" ht="15">
      <c r="B365" s="202"/>
      <c r="E365" s="6"/>
      <c r="F365" s="7"/>
      <c r="G365" s="7"/>
      <c r="H365" s="7"/>
      <c r="I365" s="6"/>
      <c r="J365" s="6"/>
      <c r="K365" s="6"/>
      <c r="L365" s="32"/>
    </row>
    <row r="366" spans="2:12" ht="15">
      <c r="B366" s="202"/>
      <c r="E366" s="6"/>
      <c r="F366" s="7"/>
      <c r="G366" s="7"/>
      <c r="H366" s="7"/>
      <c r="I366" s="6"/>
      <c r="J366" s="6"/>
      <c r="K366" s="6"/>
      <c r="L366" s="32"/>
    </row>
    <row r="367" spans="2:12" ht="15">
      <c r="B367" s="202"/>
      <c r="E367" s="6"/>
      <c r="F367" s="7"/>
      <c r="G367" s="7"/>
      <c r="H367" s="7"/>
      <c r="I367" s="6"/>
      <c r="J367" s="6"/>
      <c r="K367" s="6"/>
      <c r="L367" s="32"/>
    </row>
    <row r="368" spans="2:12" ht="15">
      <c r="B368" s="202"/>
      <c r="E368" s="6"/>
      <c r="F368" s="7"/>
      <c r="G368" s="7"/>
      <c r="H368" s="7"/>
      <c r="I368" s="6"/>
      <c r="J368" s="6"/>
      <c r="K368" s="6"/>
      <c r="L368" s="32"/>
    </row>
    <row r="369" spans="2:12" ht="15">
      <c r="B369" s="202"/>
      <c r="E369" s="6"/>
      <c r="F369" s="7"/>
      <c r="G369" s="7"/>
      <c r="H369" s="7"/>
      <c r="I369" s="6"/>
      <c r="J369" s="6"/>
      <c r="K369" s="6"/>
      <c r="L369" s="32"/>
    </row>
    <row r="370" spans="2:12" ht="15">
      <c r="B370" s="202"/>
      <c r="E370" s="6"/>
      <c r="F370" s="7"/>
      <c r="G370" s="7"/>
      <c r="H370" s="7"/>
      <c r="I370" s="6"/>
      <c r="J370" s="6"/>
      <c r="K370" s="6"/>
      <c r="L370" s="32"/>
    </row>
    <row r="371" spans="2:12" ht="15">
      <c r="B371" s="202"/>
      <c r="E371" s="6"/>
      <c r="F371" s="7"/>
      <c r="G371" s="7"/>
      <c r="H371" s="7"/>
      <c r="I371" s="6"/>
      <c r="J371" s="6"/>
      <c r="K371" s="6"/>
      <c r="L371" s="32"/>
    </row>
    <row r="372" spans="2:12" ht="15">
      <c r="B372" s="202"/>
      <c r="E372" s="6"/>
      <c r="F372" s="7"/>
      <c r="G372" s="7"/>
      <c r="H372" s="7"/>
      <c r="I372" s="6"/>
      <c r="J372" s="6"/>
      <c r="K372" s="6"/>
      <c r="L372" s="32"/>
    </row>
    <row r="373" spans="2:12" ht="15">
      <c r="B373" s="202"/>
      <c r="E373" s="6"/>
      <c r="F373" s="7"/>
      <c r="G373" s="7"/>
      <c r="H373" s="7"/>
      <c r="I373" s="6"/>
      <c r="J373" s="6"/>
      <c r="K373" s="6"/>
      <c r="L373" s="32"/>
    </row>
    <row r="374" spans="2:12" ht="15">
      <c r="B374" s="202"/>
      <c r="E374" s="6"/>
      <c r="F374" s="7"/>
      <c r="G374" s="7"/>
      <c r="H374" s="7"/>
      <c r="I374" s="6"/>
      <c r="J374" s="6"/>
      <c r="K374" s="6"/>
      <c r="L374" s="32"/>
    </row>
    <row r="375" spans="2:12" ht="15">
      <c r="B375" s="202"/>
      <c r="E375" s="6"/>
      <c r="F375" s="7"/>
      <c r="G375" s="7"/>
      <c r="H375" s="7"/>
      <c r="I375" s="6"/>
      <c r="J375" s="6"/>
      <c r="K375" s="6"/>
      <c r="L375" s="32"/>
    </row>
    <row r="376" spans="2:12" ht="15">
      <c r="B376" s="202"/>
      <c r="E376" s="6"/>
      <c r="F376" s="7"/>
      <c r="G376" s="7"/>
      <c r="H376" s="7"/>
      <c r="I376" s="6"/>
      <c r="J376" s="6"/>
      <c r="K376" s="6"/>
      <c r="L376" s="32"/>
    </row>
    <row r="377" spans="2:12" ht="15">
      <c r="B377" s="202"/>
      <c r="E377" s="6"/>
      <c r="F377" s="7"/>
      <c r="G377" s="7"/>
      <c r="H377" s="7"/>
      <c r="I377" s="6"/>
      <c r="J377" s="6"/>
      <c r="K377" s="6"/>
      <c r="L377" s="32"/>
    </row>
    <row r="378" spans="2:12" ht="15">
      <c r="B378" s="202"/>
      <c r="E378" s="6"/>
      <c r="F378" s="7"/>
      <c r="G378" s="7"/>
      <c r="H378" s="7"/>
      <c r="I378" s="6"/>
      <c r="J378" s="6"/>
      <c r="K378" s="6"/>
      <c r="L378" s="32"/>
    </row>
    <row r="379" spans="2:12" ht="15">
      <c r="B379" s="202"/>
      <c r="E379" s="6"/>
      <c r="F379" s="7"/>
      <c r="G379" s="7"/>
      <c r="H379" s="7"/>
      <c r="I379" s="6"/>
      <c r="J379" s="6"/>
      <c r="K379" s="6"/>
      <c r="L379" s="32"/>
    </row>
    <row r="380" spans="2:12" ht="15">
      <c r="B380" s="202"/>
      <c r="E380" s="6"/>
      <c r="F380" s="7"/>
      <c r="G380" s="7"/>
      <c r="H380" s="7"/>
      <c r="I380" s="6"/>
      <c r="J380" s="6"/>
      <c r="K380" s="6"/>
      <c r="L380" s="32"/>
    </row>
    <row r="381" spans="2:12" ht="15">
      <c r="B381" s="202"/>
      <c r="E381" s="6"/>
      <c r="F381" s="7"/>
      <c r="G381" s="7"/>
      <c r="H381" s="7"/>
      <c r="I381" s="6"/>
      <c r="J381" s="6"/>
      <c r="K381" s="6"/>
      <c r="L381" s="32"/>
    </row>
    <row r="382" spans="2:12" ht="15">
      <c r="B382" s="202"/>
      <c r="E382" s="6"/>
      <c r="F382" s="7"/>
      <c r="G382" s="7"/>
      <c r="H382" s="7"/>
      <c r="I382" s="6"/>
      <c r="J382" s="6"/>
      <c r="K382" s="6"/>
      <c r="L382" s="32"/>
    </row>
    <row r="383" spans="2:12" ht="15">
      <c r="B383" s="202"/>
      <c r="E383" s="6"/>
      <c r="F383" s="7"/>
      <c r="G383" s="7"/>
      <c r="H383" s="7"/>
      <c r="I383" s="6"/>
      <c r="J383" s="6"/>
      <c r="K383" s="6"/>
      <c r="L383" s="32"/>
    </row>
    <row r="384" spans="2:12" ht="15">
      <c r="B384" s="202"/>
      <c r="E384" s="6"/>
      <c r="F384" s="7"/>
      <c r="G384" s="7"/>
      <c r="H384" s="7"/>
      <c r="I384" s="6"/>
      <c r="J384" s="6"/>
      <c r="K384" s="6"/>
      <c r="L384" s="32"/>
    </row>
    <row r="385" spans="2:12" ht="15">
      <c r="B385" s="202"/>
      <c r="E385" s="6"/>
      <c r="F385" s="7"/>
      <c r="G385" s="7"/>
      <c r="H385" s="7"/>
      <c r="I385" s="6"/>
      <c r="J385" s="6"/>
      <c r="K385" s="6"/>
      <c r="L385" s="32"/>
    </row>
    <row r="386" spans="2:12" ht="15">
      <c r="B386" s="202"/>
      <c r="E386" s="6"/>
      <c r="F386" s="7"/>
      <c r="G386" s="7"/>
      <c r="H386" s="7"/>
      <c r="I386" s="6"/>
      <c r="J386" s="6"/>
      <c r="K386" s="6"/>
      <c r="L386" s="32"/>
    </row>
    <row r="387" spans="2:12" ht="15">
      <c r="B387" s="202"/>
      <c r="E387" s="6"/>
      <c r="F387" s="7"/>
      <c r="G387" s="7"/>
      <c r="H387" s="7"/>
      <c r="I387" s="6"/>
      <c r="J387" s="6"/>
      <c r="K387" s="6"/>
      <c r="L387" s="32"/>
    </row>
    <row r="388" spans="2:12" ht="15">
      <c r="B388" s="202"/>
      <c r="E388" s="6"/>
      <c r="F388" s="7"/>
      <c r="G388" s="7"/>
      <c r="H388" s="7"/>
      <c r="I388" s="6"/>
      <c r="J388" s="6"/>
      <c r="K388" s="6"/>
      <c r="L388" s="32"/>
    </row>
    <row r="389" spans="2:12" ht="15">
      <c r="B389" s="202"/>
      <c r="E389" s="6"/>
      <c r="F389" s="7"/>
      <c r="G389" s="7"/>
      <c r="H389" s="7"/>
      <c r="I389" s="6"/>
      <c r="J389" s="6"/>
      <c r="K389" s="6"/>
      <c r="L389" s="32"/>
    </row>
    <row r="390" spans="2:12" ht="15">
      <c r="B390" s="202"/>
      <c r="E390" s="6"/>
      <c r="F390" s="7"/>
      <c r="G390" s="7"/>
      <c r="H390" s="7"/>
      <c r="I390" s="6"/>
      <c r="J390" s="6"/>
      <c r="K390" s="6"/>
      <c r="L390" s="32"/>
    </row>
    <row r="391" spans="2:12" ht="15">
      <c r="B391" s="202"/>
      <c r="E391" s="6"/>
      <c r="F391" s="7"/>
      <c r="G391" s="7"/>
      <c r="H391" s="7"/>
      <c r="I391" s="6"/>
      <c r="J391" s="6"/>
      <c r="K391" s="6"/>
      <c r="L391" s="32"/>
    </row>
    <row r="392" spans="2:12" ht="15">
      <c r="B392" s="202"/>
      <c r="E392" s="6"/>
      <c r="F392" s="7"/>
      <c r="G392" s="7"/>
      <c r="H392" s="7"/>
      <c r="I392" s="6"/>
      <c r="J392" s="6"/>
      <c r="K392" s="6"/>
      <c r="L392" s="32"/>
    </row>
    <row r="393" spans="2:12" ht="15">
      <c r="B393" s="202"/>
      <c r="E393" s="6"/>
      <c r="F393" s="7"/>
      <c r="G393" s="7"/>
      <c r="H393" s="7"/>
      <c r="I393" s="6"/>
      <c r="J393" s="6"/>
      <c r="K393" s="6"/>
      <c r="L393" s="32"/>
    </row>
    <row r="394" spans="2:12" ht="15">
      <c r="B394" s="202"/>
      <c r="E394" s="6"/>
      <c r="F394" s="7"/>
      <c r="G394" s="7"/>
      <c r="H394" s="7"/>
      <c r="I394" s="6"/>
      <c r="J394" s="6"/>
      <c r="K394" s="6"/>
      <c r="L394" s="32"/>
    </row>
    <row r="395" spans="2:12" ht="15">
      <c r="B395" s="202"/>
      <c r="E395" s="6"/>
      <c r="F395" s="7"/>
      <c r="G395" s="7"/>
      <c r="H395" s="7"/>
      <c r="I395" s="6"/>
      <c r="J395" s="6"/>
      <c r="K395" s="6"/>
      <c r="L395" s="32"/>
    </row>
    <row r="396" spans="2:12" ht="15">
      <c r="B396" s="202"/>
      <c r="E396" s="6"/>
      <c r="F396" s="7"/>
      <c r="G396" s="7"/>
      <c r="H396" s="7"/>
      <c r="I396" s="6"/>
      <c r="J396" s="6"/>
      <c r="K396" s="6"/>
      <c r="L396" s="32"/>
    </row>
    <row r="397" spans="5:12" ht="15">
      <c r="E397" s="6"/>
      <c r="F397" s="7"/>
      <c r="G397" s="7"/>
      <c r="H397" s="7"/>
      <c r="I397" s="6"/>
      <c r="J397" s="6"/>
      <c r="K397" s="6"/>
      <c r="L397" s="32"/>
    </row>
    <row r="398" spans="5:12" ht="15">
      <c r="E398" s="6"/>
      <c r="F398" s="7"/>
      <c r="G398" s="7"/>
      <c r="H398" s="7"/>
      <c r="I398" s="6"/>
      <c r="J398" s="6"/>
      <c r="K398" s="6"/>
      <c r="L398" s="32"/>
    </row>
    <row r="399" spans="5:12" ht="15">
      <c r="E399" s="6"/>
      <c r="F399" s="7"/>
      <c r="G399" s="7"/>
      <c r="H399" s="7"/>
      <c r="I399" s="6"/>
      <c r="J399" s="6"/>
      <c r="K399" s="6"/>
      <c r="L399" s="32"/>
    </row>
    <row r="400" spans="5:12" ht="15">
      <c r="E400" s="6"/>
      <c r="F400" s="7"/>
      <c r="G400" s="7"/>
      <c r="H400" s="7"/>
      <c r="I400" s="6"/>
      <c r="J400" s="6"/>
      <c r="K400" s="6"/>
      <c r="L400" s="32"/>
    </row>
    <row r="401" spans="5:12" ht="15">
      <c r="E401" s="6"/>
      <c r="F401" s="7"/>
      <c r="G401" s="7"/>
      <c r="H401" s="7"/>
      <c r="I401" s="6"/>
      <c r="J401" s="6"/>
      <c r="K401" s="6"/>
      <c r="L401" s="32"/>
    </row>
    <row r="402" spans="5:12" ht="15">
      <c r="E402" s="6"/>
      <c r="F402" s="7"/>
      <c r="G402" s="7"/>
      <c r="H402" s="7"/>
      <c r="I402" s="6"/>
      <c r="J402" s="6"/>
      <c r="K402" s="6"/>
      <c r="L402" s="32"/>
    </row>
    <row r="403" spans="5:12" ht="15">
      <c r="E403" s="6"/>
      <c r="F403" s="7"/>
      <c r="G403" s="7"/>
      <c r="H403" s="7"/>
      <c r="I403" s="6"/>
      <c r="J403" s="6"/>
      <c r="K403" s="6"/>
      <c r="L403" s="32"/>
    </row>
    <row r="404" spans="5:12" ht="15">
      <c r="E404" s="6"/>
      <c r="F404" s="7"/>
      <c r="G404" s="7"/>
      <c r="H404" s="7"/>
      <c r="I404" s="6"/>
      <c r="J404" s="6"/>
      <c r="K404" s="6"/>
      <c r="L404" s="32"/>
    </row>
    <row r="405" spans="5:12" ht="15">
      <c r="E405" s="6"/>
      <c r="F405" s="7"/>
      <c r="G405" s="7"/>
      <c r="H405" s="7"/>
      <c r="I405" s="6"/>
      <c r="J405" s="6"/>
      <c r="K405" s="6"/>
      <c r="L405" s="32"/>
    </row>
    <row r="406" spans="5:12" ht="15">
      <c r="E406" s="6"/>
      <c r="F406" s="7"/>
      <c r="G406" s="7"/>
      <c r="H406" s="7"/>
      <c r="I406" s="6"/>
      <c r="J406" s="6"/>
      <c r="K406" s="6"/>
      <c r="L406" s="32"/>
    </row>
    <row r="407" spans="5:12" ht="15">
      <c r="E407" s="6"/>
      <c r="F407" s="7"/>
      <c r="G407" s="7"/>
      <c r="H407" s="7"/>
      <c r="I407" s="6"/>
      <c r="J407" s="6"/>
      <c r="K407" s="6"/>
      <c r="L407" s="32"/>
    </row>
    <row r="408" spans="5:12" ht="15">
      <c r="E408" s="6"/>
      <c r="F408" s="7"/>
      <c r="G408" s="7"/>
      <c r="H408" s="7"/>
      <c r="I408" s="6"/>
      <c r="J408" s="6"/>
      <c r="K408" s="6"/>
      <c r="L408" s="32"/>
    </row>
    <row r="409" spans="5:12" ht="15">
      <c r="E409" s="6"/>
      <c r="F409" s="7"/>
      <c r="G409" s="7"/>
      <c r="H409" s="7"/>
      <c r="I409" s="6"/>
      <c r="J409" s="6"/>
      <c r="K409" s="6"/>
      <c r="L409" s="32"/>
    </row>
    <row r="410" spans="5:12" ht="15">
      <c r="E410" s="6"/>
      <c r="F410" s="7"/>
      <c r="G410" s="7"/>
      <c r="H410" s="7"/>
      <c r="I410" s="6"/>
      <c r="J410" s="6"/>
      <c r="K410" s="6"/>
      <c r="L410" s="32"/>
    </row>
    <row r="411" spans="5:12" ht="15">
      <c r="E411" s="6"/>
      <c r="F411" s="7"/>
      <c r="G411" s="7"/>
      <c r="H411" s="7"/>
      <c r="I411" s="6"/>
      <c r="J411" s="6"/>
      <c r="K411" s="6"/>
      <c r="L411" s="32"/>
    </row>
    <row r="412" spans="5:12" ht="15">
      <c r="E412" s="6"/>
      <c r="F412" s="7"/>
      <c r="G412" s="7"/>
      <c r="H412" s="7"/>
      <c r="I412" s="6"/>
      <c r="J412" s="6"/>
      <c r="K412" s="6"/>
      <c r="L412" s="32"/>
    </row>
    <row r="413" spans="5:12" ht="15">
      <c r="E413" s="6"/>
      <c r="F413" s="7"/>
      <c r="G413" s="7"/>
      <c r="H413" s="7"/>
      <c r="I413" s="6"/>
      <c r="J413" s="6"/>
      <c r="K413" s="6"/>
      <c r="L413" s="32"/>
    </row>
    <row r="414" spans="5:12" ht="15">
      <c r="E414" s="6"/>
      <c r="F414" s="7"/>
      <c r="G414" s="7"/>
      <c r="H414" s="7"/>
      <c r="I414" s="6"/>
      <c r="J414" s="6"/>
      <c r="K414" s="6"/>
      <c r="L414" s="32"/>
    </row>
    <row r="415" spans="5:12" ht="15">
      <c r="E415" s="6"/>
      <c r="F415" s="7"/>
      <c r="G415" s="7"/>
      <c r="H415" s="7"/>
      <c r="I415" s="6"/>
      <c r="J415" s="6"/>
      <c r="K415" s="6"/>
      <c r="L415" s="32"/>
    </row>
    <row r="416" spans="5:12" ht="15">
      <c r="E416" s="6"/>
      <c r="F416" s="7"/>
      <c r="G416" s="7"/>
      <c r="H416" s="7"/>
      <c r="I416" s="6"/>
      <c r="J416" s="6"/>
      <c r="K416" s="6"/>
      <c r="L416" s="32"/>
    </row>
    <row r="417" spans="5:12" ht="15">
      <c r="E417" s="6"/>
      <c r="F417" s="7"/>
      <c r="G417" s="7"/>
      <c r="H417" s="7"/>
      <c r="I417" s="6"/>
      <c r="J417" s="6"/>
      <c r="K417" s="6"/>
      <c r="L417" s="32"/>
    </row>
    <row r="418" spans="5:12" ht="15">
      <c r="E418" s="6"/>
      <c r="F418" s="7"/>
      <c r="G418" s="7"/>
      <c r="H418" s="7"/>
      <c r="I418" s="6"/>
      <c r="J418" s="6"/>
      <c r="K418" s="6"/>
      <c r="L418" s="32"/>
    </row>
    <row r="419" spans="5:12" ht="15">
      <c r="E419" s="6"/>
      <c r="F419" s="7"/>
      <c r="G419" s="7"/>
      <c r="H419" s="7"/>
      <c r="I419" s="6"/>
      <c r="J419" s="6"/>
      <c r="K419" s="6"/>
      <c r="L419" s="32"/>
    </row>
    <row r="420" spans="5:12" ht="15">
      <c r="E420" s="6"/>
      <c r="F420" s="7"/>
      <c r="G420" s="7"/>
      <c r="H420" s="7"/>
      <c r="I420" s="6"/>
      <c r="J420" s="6"/>
      <c r="K420" s="6"/>
      <c r="L420" s="32"/>
    </row>
    <row r="421" spans="5:12" ht="15">
      <c r="E421" s="6"/>
      <c r="F421" s="7"/>
      <c r="G421" s="7"/>
      <c r="H421" s="7"/>
      <c r="I421" s="6"/>
      <c r="J421" s="6"/>
      <c r="K421" s="6"/>
      <c r="L421" s="32"/>
    </row>
    <row r="422" spans="5:12" ht="15">
      <c r="E422" s="6"/>
      <c r="F422" s="7"/>
      <c r="G422" s="7"/>
      <c r="H422" s="7"/>
      <c r="I422" s="6"/>
      <c r="J422" s="6"/>
      <c r="K422" s="6"/>
      <c r="L422" s="32"/>
    </row>
    <row r="423" spans="5:12" ht="15">
      <c r="E423" s="6"/>
      <c r="F423" s="7"/>
      <c r="G423" s="7"/>
      <c r="H423" s="7"/>
      <c r="I423" s="6"/>
      <c r="J423" s="6"/>
      <c r="K423" s="6"/>
      <c r="L423" s="32"/>
    </row>
    <row r="424" spans="5:12" ht="15">
      <c r="E424" s="6"/>
      <c r="F424" s="7"/>
      <c r="G424" s="7"/>
      <c r="H424" s="7"/>
      <c r="I424" s="6"/>
      <c r="J424" s="6"/>
      <c r="K424" s="6"/>
      <c r="L424" s="32"/>
    </row>
    <row r="425" spans="5:12" ht="15">
      <c r="E425" s="6"/>
      <c r="F425" s="7"/>
      <c r="G425" s="7"/>
      <c r="H425" s="7"/>
      <c r="I425" s="6"/>
      <c r="J425" s="6"/>
      <c r="K425" s="6"/>
      <c r="L425" s="32"/>
    </row>
    <row r="426" spans="5:12" ht="15">
      <c r="E426" s="6"/>
      <c r="F426" s="7"/>
      <c r="G426" s="7"/>
      <c r="H426" s="7"/>
      <c r="I426" s="6"/>
      <c r="J426" s="6"/>
      <c r="K426" s="6"/>
      <c r="L426" s="32"/>
    </row>
    <row r="427" spans="5:12" ht="15">
      <c r="E427" s="6"/>
      <c r="F427" s="7"/>
      <c r="G427" s="7"/>
      <c r="H427" s="7"/>
      <c r="I427" s="6"/>
      <c r="J427" s="6"/>
      <c r="K427" s="6"/>
      <c r="L427" s="32"/>
    </row>
    <row r="428" spans="5:12" ht="15">
      <c r="E428" s="6"/>
      <c r="F428" s="7"/>
      <c r="G428" s="7"/>
      <c r="H428" s="7"/>
      <c r="I428" s="6"/>
      <c r="J428" s="6"/>
      <c r="K428" s="6"/>
      <c r="L428" s="32"/>
    </row>
    <row r="429" spans="5:12" ht="15">
      <c r="E429" s="6"/>
      <c r="F429" s="7"/>
      <c r="G429" s="7"/>
      <c r="H429" s="7"/>
      <c r="I429" s="6"/>
      <c r="J429" s="6"/>
      <c r="K429" s="6"/>
      <c r="L429" s="32"/>
    </row>
    <row r="430" spans="5:12" ht="15">
      <c r="E430" s="6"/>
      <c r="F430" s="7"/>
      <c r="G430" s="7"/>
      <c r="H430" s="7"/>
      <c r="I430" s="6"/>
      <c r="J430" s="6"/>
      <c r="K430" s="6"/>
      <c r="L430" s="32"/>
    </row>
    <row r="431" spans="5:12" ht="15">
      <c r="E431" s="6"/>
      <c r="F431" s="7"/>
      <c r="G431" s="7"/>
      <c r="H431" s="7"/>
      <c r="I431" s="6"/>
      <c r="J431" s="6"/>
      <c r="K431" s="6"/>
      <c r="L431" s="32"/>
    </row>
    <row r="432" spans="5:12" ht="15">
      <c r="E432" s="6"/>
      <c r="F432" s="7"/>
      <c r="G432" s="7"/>
      <c r="H432" s="7"/>
      <c r="I432" s="6"/>
      <c r="J432" s="6"/>
      <c r="K432" s="6"/>
      <c r="L432" s="32"/>
    </row>
    <row r="433" spans="5:12" ht="15">
      <c r="E433" s="6"/>
      <c r="F433" s="7"/>
      <c r="G433" s="7"/>
      <c r="H433" s="7"/>
      <c r="I433" s="6"/>
      <c r="J433" s="6"/>
      <c r="K433" s="6"/>
      <c r="L433" s="32"/>
    </row>
    <row r="434" spans="5:12" ht="15">
      <c r="E434" s="6"/>
      <c r="F434" s="7"/>
      <c r="G434" s="7"/>
      <c r="H434" s="7"/>
      <c r="I434" s="6"/>
      <c r="J434" s="6"/>
      <c r="K434" s="6"/>
      <c r="L434" s="32"/>
    </row>
    <row r="435" spans="5:12" ht="15">
      <c r="E435" s="6"/>
      <c r="F435" s="7"/>
      <c r="G435" s="7"/>
      <c r="H435" s="7"/>
      <c r="I435" s="6"/>
      <c r="J435" s="6"/>
      <c r="K435" s="6"/>
      <c r="L435" s="32"/>
    </row>
    <row r="436" spans="5:12" ht="14.25">
      <c r="E436" s="106"/>
      <c r="F436" s="107"/>
      <c r="G436" s="107"/>
      <c r="H436" s="107"/>
      <c r="I436" s="106"/>
      <c r="J436" s="106"/>
      <c r="K436" s="106"/>
      <c r="L436" s="32"/>
    </row>
    <row r="437" spans="5:12" ht="14.25">
      <c r="E437" s="106"/>
      <c r="F437" s="107"/>
      <c r="G437" s="107"/>
      <c r="H437" s="107"/>
      <c r="I437" s="106"/>
      <c r="J437" s="106"/>
      <c r="K437" s="106"/>
      <c r="L437" s="32"/>
    </row>
    <row r="438" spans="5:12" ht="14.25">
      <c r="E438" s="106"/>
      <c r="F438" s="107"/>
      <c r="G438" s="107"/>
      <c r="H438" s="107"/>
      <c r="I438" s="106"/>
      <c r="J438" s="106"/>
      <c r="K438" s="106"/>
      <c r="L438" s="32"/>
    </row>
    <row r="439" spans="5:12" ht="14.25">
      <c r="E439" s="106"/>
      <c r="F439" s="107"/>
      <c r="G439" s="107"/>
      <c r="H439" s="107"/>
      <c r="I439" s="106"/>
      <c r="J439" s="106"/>
      <c r="K439" s="106"/>
      <c r="L439" s="32"/>
    </row>
    <row r="440" spans="5:12" ht="14.25">
      <c r="E440" s="106"/>
      <c r="F440" s="107"/>
      <c r="G440" s="107"/>
      <c r="H440" s="107"/>
      <c r="I440" s="106"/>
      <c r="J440" s="106"/>
      <c r="K440" s="106"/>
      <c r="L440" s="32"/>
    </row>
    <row r="441" spans="5:11" ht="14.25">
      <c r="E441" s="106"/>
      <c r="F441" s="107"/>
      <c r="G441" s="107"/>
      <c r="H441" s="107"/>
      <c r="I441" s="106"/>
      <c r="J441" s="106"/>
      <c r="K441" s="106"/>
    </row>
    <row r="442" spans="5:11" ht="14.25">
      <c r="E442" s="106"/>
      <c r="F442" s="107"/>
      <c r="G442" s="107"/>
      <c r="H442" s="107"/>
      <c r="I442" s="106"/>
      <c r="J442" s="106"/>
      <c r="K442" s="106"/>
    </row>
    <row r="443" spans="5:11" ht="14.25">
      <c r="E443" s="106"/>
      <c r="F443" s="107"/>
      <c r="G443" s="107"/>
      <c r="H443" s="107"/>
      <c r="I443" s="106"/>
      <c r="J443" s="106"/>
      <c r="K443" s="106"/>
    </row>
    <row r="444" spans="5:11" ht="14.25">
      <c r="E444" s="106"/>
      <c r="F444" s="107"/>
      <c r="G444" s="107"/>
      <c r="H444" s="107"/>
      <c r="I444" s="106"/>
      <c r="J444" s="106"/>
      <c r="K444" s="106"/>
    </row>
    <row r="445" spans="5:11" ht="14.25">
      <c r="E445" s="106"/>
      <c r="F445" s="107"/>
      <c r="G445" s="107"/>
      <c r="H445" s="107"/>
      <c r="I445" s="106"/>
      <c r="J445" s="106"/>
      <c r="K445" s="106"/>
    </row>
    <row r="446" spans="5:11" ht="14.25">
      <c r="E446" s="106"/>
      <c r="F446" s="107"/>
      <c r="G446" s="107"/>
      <c r="H446" s="107"/>
      <c r="I446" s="106"/>
      <c r="J446" s="106"/>
      <c r="K446" s="106"/>
    </row>
    <row r="447" spans="5:11" ht="14.25">
      <c r="E447" s="106"/>
      <c r="F447" s="107"/>
      <c r="G447" s="107"/>
      <c r="H447" s="107"/>
      <c r="I447" s="106"/>
      <c r="J447" s="106"/>
      <c r="K447" s="106"/>
    </row>
    <row r="448" spans="5:11" ht="14.25">
      <c r="E448" s="106"/>
      <c r="F448" s="107"/>
      <c r="G448" s="107"/>
      <c r="H448" s="107"/>
      <c r="I448" s="106"/>
      <c r="J448" s="106"/>
      <c r="K448" s="106"/>
    </row>
    <row r="449" spans="5:11" ht="14.25">
      <c r="E449" s="106"/>
      <c r="F449" s="107"/>
      <c r="G449" s="107"/>
      <c r="H449" s="107"/>
      <c r="I449" s="106"/>
      <c r="J449" s="106"/>
      <c r="K449" s="106"/>
    </row>
    <row r="450" spans="5:11" ht="14.25">
      <c r="E450" s="106"/>
      <c r="F450" s="107"/>
      <c r="G450" s="107"/>
      <c r="H450" s="107"/>
      <c r="I450" s="106"/>
      <c r="J450" s="106"/>
      <c r="K450" s="106"/>
    </row>
    <row r="451" spans="5:11" ht="14.25">
      <c r="E451" s="106"/>
      <c r="F451" s="107"/>
      <c r="G451" s="107"/>
      <c r="H451" s="107"/>
      <c r="I451" s="106"/>
      <c r="J451" s="106"/>
      <c r="K451" s="106"/>
    </row>
    <row r="452" spans="5:11" ht="14.25">
      <c r="E452" s="106"/>
      <c r="F452" s="107"/>
      <c r="G452" s="107"/>
      <c r="H452" s="107"/>
      <c r="I452" s="106"/>
      <c r="J452" s="106"/>
      <c r="K452" s="106"/>
    </row>
    <row r="453" spans="5:11" ht="14.25">
      <c r="E453" s="106"/>
      <c r="F453" s="107"/>
      <c r="G453" s="107"/>
      <c r="H453" s="107"/>
      <c r="I453" s="106"/>
      <c r="J453" s="106"/>
      <c r="K453" s="106"/>
    </row>
    <row r="454" spans="5:11" ht="14.25">
      <c r="E454" s="106"/>
      <c r="F454" s="107"/>
      <c r="G454" s="107"/>
      <c r="H454" s="107"/>
      <c r="I454" s="106"/>
      <c r="J454" s="106"/>
      <c r="K454" s="106"/>
    </row>
    <row r="455" spans="5:11" ht="14.25">
      <c r="E455" s="106"/>
      <c r="F455" s="107"/>
      <c r="G455" s="107"/>
      <c r="H455" s="107"/>
      <c r="I455" s="106"/>
      <c r="J455" s="106"/>
      <c r="K455" s="106"/>
    </row>
    <row r="456" spans="5:11" ht="14.25">
      <c r="E456" s="106"/>
      <c r="F456" s="107"/>
      <c r="G456" s="107"/>
      <c r="H456" s="107"/>
      <c r="I456" s="106"/>
      <c r="J456" s="106"/>
      <c r="K456" s="106"/>
    </row>
    <row r="457" spans="5:11" ht="14.25">
      <c r="E457" s="106"/>
      <c r="F457" s="107"/>
      <c r="G457" s="107"/>
      <c r="H457" s="107"/>
      <c r="I457" s="106"/>
      <c r="J457" s="106"/>
      <c r="K457" s="106"/>
    </row>
    <row r="458" spans="5:11" ht="14.25">
      <c r="E458" s="106"/>
      <c r="F458" s="107"/>
      <c r="G458" s="107"/>
      <c r="H458" s="107"/>
      <c r="I458" s="106"/>
      <c r="J458" s="106"/>
      <c r="K458" s="106"/>
    </row>
    <row r="459" spans="5:11" ht="14.25">
      <c r="E459" s="106"/>
      <c r="F459" s="107"/>
      <c r="G459" s="107"/>
      <c r="H459" s="107"/>
      <c r="I459" s="106"/>
      <c r="J459" s="106"/>
      <c r="K459" s="106"/>
    </row>
    <row r="460" spans="5:11" ht="14.25">
      <c r="E460" s="106"/>
      <c r="F460" s="107"/>
      <c r="G460" s="107"/>
      <c r="H460" s="107"/>
      <c r="I460" s="106"/>
      <c r="J460" s="106"/>
      <c r="K460" s="106"/>
    </row>
    <row r="461" spans="5:11" ht="14.25">
      <c r="E461" s="106"/>
      <c r="F461" s="107"/>
      <c r="G461" s="107"/>
      <c r="H461" s="107"/>
      <c r="I461" s="106"/>
      <c r="J461" s="106"/>
      <c r="K461" s="106"/>
    </row>
    <row r="462" spans="5:11" ht="14.25">
      <c r="E462" s="106"/>
      <c r="F462" s="107"/>
      <c r="G462" s="107"/>
      <c r="H462" s="107"/>
      <c r="I462" s="106"/>
      <c r="J462" s="106"/>
      <c r="K462" s="106"/>
    </row>
    <row r="463" spans="5:11" ht="14.25">
      <c r="E463" s="106"/>
      <c r="F463" s="107"/>
      <c r="G463" s="107"/>
      <c r="H463" s="107"/>
      <c r="I463" s="106"/>
      <c r="J463" s="106"/>
      <c r="K463" s="106"/>
    </row>
    <row r="464" spans="5:11" ht="14.25">
      <c r="E464" s="106"/>
      <c r="F464" s="107"/>
      <c r="G464" s="107"/>
      <c r="H464" s="107"/>
      <c r="I464" s="106"/>
      <c r="J464" s="106"/>
      <c r="K464" s="106"/>
    </row>
    <row r="465" spans="5:11" ht="14.25">
      <c r="E465" s="106"/>
      <c r="F465" s="107"/>
      <c r="G465" s="107"/>
      <c r="H465" s="107"/>
      <c r="I465" s="106"/>
      <c r="J465" s="106"/>
      <c r="K465" s="106"/>
    </row>
    <row r="466" spans="5:11" ht="14.25">
      <c r="E466" s="106"/>
      <c r="F466" s="107"/>
      <c r="G466" s="107"/>
      <c r="H466" s="107"/>
      <c r="I466" s="106"/>
      <c r="J466" s="106"/>
      <c r="K466" s="106"/>
    </row>
    <row r="467" spans="5:11" ht="14.25">
      <c r="E467" s="106"/>
      <c r="F467" s="107"/>
      <c r="G467" s="107"/>
      <c r="H467" s="107"/>
      <c r="I467" s="106"/>
      <c r="J467" s="106"/>
      <c r="K467" s="106"/>
    </row>
    <row r="468" spans="5:11" ht="14.25">
      <c r="E468" s="106"/>
      <c r="F468" s="107"/>
      <c r="G468" s="107"/>
      <c r="H468" s="107"/>
      <c r="I468" s="106"/>
      <c r="J468" s="106"/>
      <c r="K468" s="106"/>
    </row>
    <row r="469" spans="5:11" ht="14.25">
      <c r="E469" s="106"/>
      <c r="F469" s="107"/>
      <c r="G469" s="107"/>
      <c r="H469" s="107"/>
      <c r="I469" s="106"/>
      <c r="J469" s="106"/>
      <c r="K469" s="106"/>
    </row>
    <row r="470" spans="5:11" ht="14.25">
      <c r="E470" s="106"/>
      <c r="F470" s="107"/>
      <c r="G470" s="107"/>
      <c r="H470" s="107"/>
      <c r="I470" s="106"/>
      <c r="J470" s="106"/>
      <c r="K470" s="106"/>
    </row>
    <row r="471" spans="5:11" ht="14.25">
      <c r="E471" s="106"/>
      <c r="F471" s="107"/>
      <c r="G471" s="107"/>
      <c r="H471" s="107"/>
      <c r="I471" s="106"/>
      <c r="J471" s="106"/>
      <c r="K471" s="106"/>
    </row>
    <row r="472" spans="5:11" ht="14.25">
      <c r="E472" s="106"/>
      <c r="F472" s="107"/>
      <c r="G472" s="107"/>
      <c r="H472" s="107"/>
      <c r="I472" s="106"/>
      <c r="J472" s="106"/>
      <c r="K472" s="106"/>
    </row>
    <row r="473" spans="5:11" ht="14.25">
      <c r="E473" s="106"/>
      <c r="F473" s="107"/>
      <c r="G473" s="107"/>
      <c r="H473" s="107"/>
      <c r="I473" s="106"/>
      <c r="J473" s="106"/>
      <c r="K473" s="106"/>
    </row>
    <row r="474" spans="5:11" ht="14.25">
      <c r="E474" s="106"/>
      <c r="F474" s="107"/>
      <c r="G474" s="107"/>
      <c r="H474" s="107"/>
      <c r="I474" s="106"/>
      <c r="J474" s="106"/>
      <c r="K474" s="106"/>
    </row>
    <row r="475" spans="5:11" ht="14.25">
      <c r="E475" s="106"/>
      <c r="F475" s="107"/>
      <c r="G475" s="107"/>
      <c r="H475" s="107"/>
      <c r="I475" s="106"/>
      <c r="J475" s="106"/>
      <c r="K475" s="106"/>
    </row>
    <row r="476" spans="5:11" ht="14.25">
      <c r="E476" s="106"/>
      <c r="F476" s="107"/>
      <c r="G476" s="107"/>
      <c r="H476" s="107"/>
      <c r="I476" s="106"/>
      <c r="J476" s="106"/>
      <c r="K476" s="106"/>
    </row>
    <row r="477" spans="5:11" ht="14.25">
      <c r="E477" s="106"/>
      <c r="F477" s="107"/>
      <c r="G477" s="107"/>
      <c r="H477" s="107"/>
      <c r="I477" s="106"/>
      <c r="J477" s="106"/>
      <c r="K477" s="106"/>
    </row>
    <row r="478" spans="5:11" ht="14.25">
      <c r="E478" s="106"/>
      <c r="F478" s="107"/>
      <c r="G478" s="107"/>
      <c r="H478" s="107"/>
      <c r="I478" s="106"/>
      <c r="J478" s="106"/>
      <c r="K478" s="106"/>
    </row>
    <row r="479" spans="5:11" ht="14.25">
      <c r="E479" s="106"/>
      <c r="F479" s="107"/>
      <c r="G479" s="107"/>
      <c r="H479" s="107"/>
      <c r="I479" s="106"/>
      <c r="J479" s="106"/>
      <c r="K479" s="106"/>
    </row>
  </sheetData>
  <sheetProtection/>
  <mergeCells count="3">
    <mergeCell ref="A2:K2"/>
    <mergeCell ref="A3:K3"/>
    <mergeCell ref="J1:K1"/>
  </mergeCells>
  <printOptions horizontalCentered="1"/>
  <pageMargins left="0" right="0" top="0.7874015748031497" bottom="0" header="0.511811023622047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:I18"/>
    </sheetView>
  </sheetViews>
  <sheetFormatPr defaultColWidth="9.00390625" defaultRowHeight="12.75"/>
  <cols>
    <col min="1" max="1" width="7.75390625" style="0" customWidth="1"/>
    <col min="9" max="9" width="12.125" style="0" customWidth="1"/>
  </cols>
  <sheetData>
    <row r="1" spans="1:10" ht="12.75">
      <c r="A1" s="716" t="s">
        <v>813</v>
      </c>
      <c r="B1" s="716"/>
      <c r="C1" s="716"/>
      <c r="D1" s="716"/>
      <c r="E1" s="716"/>
      <c r="F1" s="716"/>
      <c r="G1" s="716"/>
      <c r="H1" s="716"/>
      <c r="I1" s="716"/>
      <c r="J1" s="32"/>
    </row>
    <row r="2" spans="1:10" ht="12.75">
      <c r="A2" s="717" t="s">
        <v>814</v>
      </c>
      <c r="B2" s="717"/>
      <c r="C2" s="717"/>
      <c r="D2" s="717"/>
      <c r="E2" s="717"/>
      <c r="F2" s="717"/>
      <c r="G2" s="717"/>
      <c r="H2" s="717"/>
      <c r="I2" s="717"/>
      <c r="J2" s="32"/>
    </row>
    <row r="3" spans="1:10" ht="12.75">
      <c r="A3" s="714"/>
      <c r="B3" s="714"/>
      <c r="C3" s="714"/>
      <c r="D3" s="714"/>
      <c r="E3" s="714"/>
      <c r="F3" s="714"/>
      <c r="G3" s="714"/>
      <c r="H3" s="714"/>
      <c r="I3" s="714"/>
      <c r="J3" s="32"/>
    </row>
    <row r="4" spans="1:10" ht="12.75">
      <c r="A4" s="714" t="s">
        <v>1027</v>
      </c>
      <c r="B4" s="714"/>
      <c r="C4" s="714"/>
      <c r="D4" s="714"/>
      <c r="E4" s="714"/>
      <c r="F4" s="714"/>
      <c r="G4" s="714"/>
      <c r="H4" s="714"/>
      <c r="I4" s="714"/>
      <c r="J4" s="32"/>
    </row>
    <row r="5" spans="1:10" ht="12.75">
      <c r="A5" s="714"/>
      <c r="B5" s="714"/>
      <c r="C5" s="714"/>
      <c r="D5" s="714"/>
      <c r="E5" s="714"/>
      <c r="F5" s="714"/>
      <c r="G5" s="714"/>
      <c r="H5" s="714"/>
      <c r="I5" s="714"/>
      <c r="J5" s="32"/>
    </row>
    <row r="6" spans="1:10" ht="12.75">
      <c r="A6" s="714" t="s">
        <v>815</v>
      </c>
      <c r="B6" s="714"/>
      <c r="C6" s="714"/>
      <c r="D6" s="714"/>
      <c r="E6" s="714"/>
      <c r="F6" s="714"/>
      <c r="G6" s="714"/>
      <c r="H6" s="714"/>
      <c r="I6" s="714"/>
      <c r="J6" s="32"/>
    </row>
    <row r="7" spans="1:10" ht="12.75">
      <c r="A7" s="714" t="s">
        <v>816</v>
      </c>
      <c r="B7" s="714"/>
      <c r="C7" s="714"/>
      <c r="D7" s="714"/>
      <c r="E7" s="714"/>
      <c r="F7" s="714"/>
      <c r="G7" s="714"/>
      <c r="H7" s="714"/>
      <c r="I7" s="714"/>
      <c r="J7" s="32"/>
    </row>
    <row r="8" spans="1:10" ht="12.75">
      <c r="A8" s="714" t="s">
        <v>817</v>
      </c>
      <c r="B8" s="714"/>
      <c r="C8" s="714"/>
      <c r="D8" s="714"/>
      <c r="E8" s="714"/>
      <c r="F8" s="714"/>
      <c r="G8" s="714"/>
      <c r="H8" s="714"/>
      <c r="I8" s="714"/>
      <c r="J8" s="32"/>
    </row>
    <row r="9" spans="1:10" ht="12.75">
      <c r="A9" s="714" t="s">
        <v>818</v>
      </c>
      <c r="B9" s="714"/>
      <c r="C9" s="714"/>
      <c r="D9" s="714"/>
      <c r="E9" s="714"/>
      <c r="F9" s="714"/>
      <c r="G9" s="714"/>
      <c r="H9" s="714"/>
      <c r="I9" s="714"/>
      <c r="J9" s="32"/>
    </row>
    <row r="10" spans="1:10" ht="12.7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>
      <c r="A11" s="109" t="s">
        <v>819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12.75">
      <c r="A13" s="109" t="s">
        <v>1887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2.75">
      <c r="A14" s="715"/>
      <c r="B14" s="715"/>
      <c r="C14" s="715"/>
      <c r="D14" s="715"/>
      <c r="E14" s="715"/>
      <c r="F14" s="715"/>
      <c r="G14" s="715"/>
      <c r="H14" s="715"/>
      <c r="I14" s="715"/>
      <c r="J14" s="139"/>
    </row>
    <row r="15" spans="1:10" ht="12.75">
      <c r="A15" s="713"/>
      <c r="B15" s="713"/>
      <c r="C15" s="713"/>
      <c r="D15" s="713"/>
      <c r="E15" s="713"/>
      <c r="F15" s="713"/>
      <c r="G15" s="713"/>
      <c r="H15" s="713"/>
      <c r="I15" s="66"/>
      <c r="J15" s="66"/>
    </row>
    <row r="57" spans="1:9" ht="12.75">
      <c r="A57" s="718" t="s">
        <v>373</v>
      </c>
      <c r="B57" s="718"/>
      <c r="C57" s="718"/>
      <c r="D57" s="718"/>
      <c r="E57" s="718"/>
      <c r="F57" s="718"/>
      <c r="G57" s="718"/>
      <c r="H57" s="718"/>
      <c r="I57" s="718"/>
    </row>
    <row r="59" spans="1:9" ht="43.5" customHeight="1">
      <c r="A59" s="719" t="s">
        <v>374</v>
      </c>
      <c r="B59" s="719"/>
      <c r="C59" s="719"/>
      <c r="D59" s="719"/>
      <c r="E59" s="719"/>
      <c r="F59" s="719"/>
      <c r="G59" s="719"/>
      <c r="H59" s="719"/>
      <c r="I59" s="719"/>
    </row>
    <row r="62" ht="12.75">
      <c r="A62" t="s">
        <v>375</v>
      </c>
    </row>
    <row r="63" ht="12.75">
      <c r="A63" t="s">
        <v>159</v>
      </c>
    </row>
    <row r="65" ht="12.75">
      <c r="H65" s="34" t="s">
        <v>161</v>
      </c>
    </row>
    <row r="66" spans="2:8" ht="12.75">
      <c r="B66" t="s">
        <v>160</v>
      </c>
      <c r="H66" s="141">
        <v>283.1</v>
      </c>
    </row>
    <row r="67" ht="12.75">
      <c r="H67" s="141"/>
    </row>
    <row r="68" spans="2:8" ht="12.75">
      <c r="B68" t="s">
        <v>162</v>
      </c>
      <c r="H68" s="142">
        <v>197</v>
      </c>
    </row>
    <row r="69" ht="12.75">
      <c r="H69" s="141"/>
    </row>
    <row r="70" spans="2:8" ht="12.75">
      <c r="B70" t="s">
        <v>163</v>
      </c>
      <c r="H70" s="141">
        <v>6.5</v>
      </c>
    </row>
    <row r="71" spans="2:8" ht="12.75">
      <c r="B71" t="s">
        <v>701</v>
      </c>
      <c r="H71" s="141">
        <v>486.6</v>
      </c>
    </row>
    <row r="72" ht="12.75">
      <c r="H72" s="141"/>
    </row>
    <row r="73" spans="2:8" ht="12.75">
      <c r="B73" t="s">
        <v>164</v>
      </c>
      <c r="H73" s="141">
        <v>428.3</v>
      </c>
    </row>
    <row r="74" ht="12.75">
      <c r="H74" s="141"/>
    </row>
    <row r="75" spans="2:8" ht="12.75">
      <c r="B75" s="128" t="s">
        <v>165</v>
      </c>
      <c r="H75" s="143">
        <v>914.9</v>
      </c>
    </row>
    <row r="76" ht="12.75">
      <c r="H76" s="141"/>
    </row>
    <row r="77" ht="12.75">
      <c r="H77" s="141"/>
    </row>
    <row r="78" spans="2:8" ht="12.75">
      <c r="B78" t="s">
        <v>1221</v>
      </c>
      <c r="G78" s="144">
        <v>116300</v>
      </c>
      <c r="H78" s="141" t="s">
        <v>170</v>
      </c>
    </row>
    <row r="79" spans="2:8" ht="12.75">
      <c r="B79" t="s">
        <v>166</v>
      </c>
      <c r="G79" s="144">
        <v>93561.1</v>
      </c>
      <c r="H79" s="141" t="s">
        <v>170</v>
      </c>
    </row>
    <row r="80" spans="2:8" ht="12.75">
      <c r="B80" t="s">
        <v>167</v>
      </c>
      <c r="G80" s="144">
        <v>58868.5</v>
      </c>
      <c r="H80" s="141" t="s">
        <v>170</v>
      </c>
    </row>
    <row r="81" ht="12.75">
      <c r="H81" s="141"/>
    </row>
    <row r="82" spans="2:9" ht="12.75">
      <c r="B82" s="712" t="s">
        <v>1089</v>
      </c>
      <c r="C82" s="712"/>
      <c r="D82" s="712"/>
      <c r="E82" s="712"/>
      <c r="F82" s="712"/>
      <c r="G82" s="712"/>
      <c r="H82" s="712"/>
      <c r="I82" s="712"/>
    </row>
    <row r="83" spans="2:3" ht="12.75">
      <c r="B83" s="712" t="s">
        <v>169</v>
      </c>
      <c r="C83" s="712"/>
    </row>
    <row r="85" spans="2:4" ht="12.75">
      <c r="B85" s="713" t="s">
        <v>1088</v>
      </c>
      <c r="C85" s="713"/>
      <c r="D85" s="713"/>
    </row>
    <row r="87" spans="2:3" ht="12.75">
      <c r="B87" s="713" t="s">
        <v>1222</v>
      </c>
      <c r="C87" s="713"/>
    </row>
    <row r="91" ht="12.75">
      <c r="B91" t="s">
        <v>168</v>
      </c>
    </row>
    <row r="92" spans="2:9" ht="12.75">
      <c r="B92" t="s">
        <v>793</v>
      </c>
      <c r="G92" s="712" t="s">
        <v>1090</v>
      </c>
      <c r="H92" s="712"/>
      <c r="I92" s="712"/>
    </row>
  </sheetData>
  <sheetProtection/>
  <mergeCells count="18">
    <mergeCell ref="B83:C83"/>
    <mergeCell ref="A1:I1"/>
    <mergeCell ref="A2:I2"/>
    <mergeCell ref="A3:I3"/>
    <mergeCell ref="A4:I4"/>
    <mergeCell ref="G92:I92"/>
    <mergeCell ref="A57:I57"/>
    <mergeCell ref="A59:I59"/>
    <mergeCell ref="B87:C87"/>
    <mergeCell ref="B85:D85"/>
    <mergeCell ref="B82:I82"/>
    <mergeCell ref="A15:H15"/>
    <mergeCell ref="A9:I9"/>
    <mergeCell ref="A14:I14"/>
    <mergeCell ref="A5:I5"/>
    <mergeCell ref="A6:I6"/>
    <mergeCell ref="A7:I7"/>
    <mergeCell ref="A8:I8"/>
  </mergeCells>
  <printOptions/>
  <pageMargins left="0.9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37" sqref="E37"/>
    </sheetView>
  </sheetViews>
  <sheetFormatPr defaultColWidth="9.00390625" defaultRowHeight="12.75"/>
  <sheetData>
    <row r="1" spans="1:9" ht="14.25">
      <c r="A1" s="720" t="s">
        <v>373</v>
      </c>
      <c r="B1" s="720"/>
      <c r="C1" s="720"/>
      <c r="D1" s="720"/>
      <c r="E1" s="720"/>
      <c r="F1" s="720"/>
      <c r="G1" s="720"/>
      <c r="H1" s="720"/>
      <c r="I1" s="720"/>
    </row>
    <row r="2" spans="1:9" ht="12.75">
      <c r="A2" s="712"/>
      <c r="B2" s="712"/>
      <c r="C2" s="712"/>
      <c r="D2" s="712"/>
      <c r="E2" s="712"/>
      <c r="F2" s="712"/>
      <c r="G2" s="712"/>
      <c r="H2" s="712"/>
      <c r="I2" s="712"/>
    </row>
    <row r="3" spans="1:9" ht="12.75">
      <c r="A3" s="718" t="s">
        <v>1758</v>
      </c>
      <c r="B3" s="718"/>
      <c r="C3" s="718"/>
      <c r="D3" s="718"/>
      <c r="E3" s="718"/>
      <c r="F3" s="718"/>
      <c r="G3" s="718"/>
      <c r="H3" s="718"/>
      <c r="I3" s="718"/>
    </row>
    <row r="4" spans="1:9" ht="12.75">
      <c r="A4" s="712"/>
      <c r="B4" s="712"/>
      <c r="C4" s="712"/>
      <c r="D4" s="712"/>
      <c r="E4" s="712"/>
      <c r="F4" s="712"/>
      <c r="G4" s="712"/>
      <c r="H4" s="712"/>
      <c r="I4" s="712"/>
    </row>
    <row r="6" spans="1:9" ht="12.75">
      <c r="A6" s="712" t="s">
        <v>1000</v>
      </c>
      <c r="B6" s="712"/>
      <c r="C6" s="712"/>
      <c r="D6" s="712"/>
      <c r="E6" s="712"/>
      <c r="F6" s="712"/>
      <c r="G6" s="712"/>
      <c r="H6" s="718" t="s">
        <v>1004</v>
      </c>
      <c r="I6" s="718"/>
    </row>
    <row r="7" spans="1:9" ht="27" customHeight="1">
      <c r="A7" s="721" t="s">
        <v>1754</v>
      </c>
      <c r="B7" s="721"/>
      <c r="C7" s="721"/>
      <c r="D7" s="721"/>
      <c r="E7" s="721"/>
      <c r="F7" s="721"/>
      <c r="G7" s="721"/>
      <c r="H7" s="722">
        <v>47624.4</v>
      </c>
      <c r="I7" s="722"/>
    </row>
    <row r="8" spans="1:9" ht="12.75">
      <c r="A8" s="712" t="s">
        <v>1755</v>
      </c>
      <c r="B8" s="712"/>
      <c r="C8" s="712"/>
      <c r="D8" s="712"/>
      <c r="E8" s="712"/>
      <c r="F8" s="712"/>
      <c r="G8" s="712"/>
      <c r="H8" s="722">
        <v>8191.4</v>
      </c>
      <c r="I8" s="722"/>
    </row>
    <row r="9" spans="1:9" ht="12.75">
      <c r="A9" s="712"/>
      <c r="B9" s="712"/>
      <c r="C9" s="712"/>
      <c r="D9" s="712"/>
      <c r="E9" s="712"/>
      <c r="F9" s="712"/>
      <c r="G9" s="712"/>
      <c r="H9" s="722"/>
      <c r="I9" s="722"/>
    </row>
    <row r="11" spans="1:9" ht="12.75">
      <c r="A11" s="723" t="s">
        <v>1001</v>
      </c>
      <c r="B11" s="723"/>
      <c r="C11" s="723"/>
      <c r="D11" s="723"/>
      <c r="E11" s="723"/>
      <c r="F11" s="723"/>
      <c r="G11" s="723"/>
      <c r="H11" s="723"/>
      <c r="I11" s="723"/>
    </row>
    <row r="12" spans="1:9" ht="12.75">
      <c r="A12" s="723" t="s">
        <v>1756</v>
      </c>
      <c r="B12" s="723"/>
      <c r="C12" s="723"/>
      <c r="D12" s="723"/>
      <c r="E12" s="723"/>
      <c r="F12" s="723"/>
      <c r="G12" s="723"/>
      <c r="H12" s="723"/>
      <c r="I12" s="723"/>
    </row>
    <row r="13" spans="1:9" ht="15">
      <c r="A13" s="726" t="s">
        <v>1752</v>
      </c>
      <c r="B13" s="726"/>
      <c r="C13" s="726"/>
      <c r="D13" s="726"/>
      <c r="E13" s="726"/>
      <c r="F13" s="726"/>
      <c r="G13" s="726"/>
      <c r="H13" s="726"/>
      <c r="I13" s="726"/>
    </row>
    <row r="14" spans="1:9" ht="12.75">
      <c r="A14" s="166"/>
      <c r="B14" s="166"/>
      <c r="C14" s="166"/>
      <c r="D14" s="166"/>
      <c r="E14" s="166"/>
      <c r="F14" s="166" t="s">
        <v>1002</v>
      </c>
      <c r="G14" s="166"/>
      <c r="H14" s="166"/>
      <c r="I14" s="166"/>
    </row>
    <row r="15" spans="1:9" ht="12.75">
      <c r="A15" s="712" t="s">
        <v>1003</v>
      </c>
      <c r="B15" s="712"/>
      <c r="C15" s="712"/>
      <c r="D15" s="712"/>
      <c r="E15" s="712"/>
      <c r="F15" s="712"/>
      <c r="G15" s="712"/>
      <c r="H15" s="712"/>
      <c r="I15" s="712"/>
    </row>
    <row r="16" spans="1:9" ht="12.75">
      <c r="A16" s="712" t="s">
        <v>1757</v>
      </c>
      <c r="B16" s="712"/>
      <c r="C16" s="712"/>
      <c r="D16" s="712"/>
      <c r="E16" s="712"/>
      <c r="F16" s="712"/>
      <c r="G16" s="712"/>
      <c r="H16" s="724" t="s">
        <v>356</v>
      </c>
      <c r="I16" s="724"/>
    </row>
    <row r="17" spans="1:9" ht="12.75">
      <c r="A17" s="712" t="s">
        <v>1759</v>
      </c>
      <c r="B17" s="712"/>
      <c r="C17" s="712"/>
      <c r="D17" s="712"/>
      <c r="E17" s="712"/>
      <c r="F17" s="712"/>
      <c r="G17" s="712"/>
      <c r="H17" s="725">
        <f>H8/H7*100</f>
        <v>17.2</v>
      </c>
      <c r="I17" s="725"/>
    </row>
    <row r="18" spans="1:9" ht="12.75">
      <c r="A18" s="723" t="s">
        <v>1753</v>
      </c>
      <c r="B18" s="723"/>
      <c r="C18" s="723"/>
      <c r="D18" s="723"/>
      <c r="E18" s="723"/>
      <c r="F18" s="723"/>
      <c r="G18" s="723"/>
      <c r="H18" s="723"/>
      <c r="I18" s="723"/>
    </row>
    <row r="19" spans="1:11" ht="12.75">
      <c r="A19" s="712" t="s">
        <v>1760</v>
      </c>
      <c r="B19" s="712"/>
      <c r="C19" s="712"/>
      <c r="D19" s="712"/>
      <c r="E19" s="712"/>
      <c r="F19" s="712"/>
      <c r="G19" s="712"/>
      <c r="H19" s="712"/>
      <c r="I19" s="712"/>
      <c r="K19" s="144"/>
    </row>
    <row r="20" spans="1:9" ht="12.75">
      <c r="A20" s="718" t="s">
        <v>1761</v>
      </c>
      <c r="B20" s="718"/>
      <c r="C20" s="718"/>
      <c r="D20" s="718"/>
      <c r="E20" s="718"/>
      <c r="F20" s="718"/>
      <c r="G20" s="718"/>
      <c r="H20" s="718"/>
      <c r="I20" s="718"/>
    </row>
    <row r="21" spans="1:9" ht="12.75">
      <c r="A21" s="712"/>
      <c r="B21" s="712"/>
      <c r="C21" s="712"/>
      <c r="D21" s="712"/>
      <c r="E21" s="712"/>
      <c r="F21" s="712"/>
      <c r="G21" s="712"/>
      <c r="H21" s="712"/>
      <c r="I21" s="712"/>
    </row>
    <row r="22" spans="1:9" ht="12.75">
      <c r="A22" s="723" t="s">
        <v>0</v>
      </c>
      <c r="B22" s="723"/>
      <c r="C22" s="723"/>
      <c r="D22" s="723"/>
      <c r="E22" s="723"/>
      <c r="F22" s="723"/>
      <c r="G22" s="723"/>
      <c r="H22" s="723"/>
      <c r="I22" s="723"/>
    </row>
    <row r="23" spans="1:11" ht="15.7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</sheetData>
  <sheetProtection/>
  <mergeCells count="25">
    <mergeCell ref="A11:I11"/>
    <mergeCell ref="A12:I12"/>
    <mergeCell ref="A13:I13"/>
    <mergeCell ref="A15:I15"/>
    <mergeCell ref="A8:G8"/>
    <mergeCell ref="H8:I8"/>
    <mergeCell ref="A22:I22"/>
    <mergeCell ref="A18:I18"/>
    <mergeCell ref="A19:I19"/>
    <mergeCell ref="A21:I21"/>
    <mergeCell ref="A20:I20"/>
    <mergeCell ref="H9:I9"/>
    <mergeCell ref="A16:G16"/>
    <mergeCell ref="H16:I16"/>
    <mergeCell ref="A17:G17"/>
    <mergeCell ref="H17:I17"/>
    <mergeCell ref="A1:I1"/>
    <mergeCell ref="A2:I2"/>
    <mergeCell ref="A3:I3"/>
    <mergeCell ref="A4:I4"/>
    <mergeCell ref="A9:G9"/>
    <mergeCell ref="A6:G6"/>
    <mergeCell ref="H6:I6"/>
    <mergeCell ref="A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36"/>
  <sheetViews>
    <sheetView zoomScalePageLayoutView="0" workbookViewId="0" topLeftCell="A2879">
      <selection activeCell="A1" sqref="A1:H2889"/>
    </sheetView>
  </sheetViews>
  <sheetFormatPr defaultColWidth="9.00390625" defaultRowHeight="12.75"/>
  <cols>
    <col min="1" max="1" width="6.125" style="0" customWidth="1"/>
    <col min="2" max="2" width="40.25390625" style="0" customWidth="1"/>
    <col min="3" max="3" width="7.75390625" style="34" customWidth="1"/>
    <col min="4" max="4" width="13.25390625" style="0" customWidth="1"/>
    <col min="5" max="5" width="12.875" style="0" customWidth="1"/>
    <col min="6" max="6" width="10.00390625" style="0" customWidth="1"/>
    <col min="7" max="7" width="2.125" style="0" customWidth="1"/>
    <col min="8" max="8" width="12.25390625" style="132" customWidth="1"/>
    <col min="9" max="9" width="9.125" style="93" customWidth="1"/>
  </cols>
  <sheetData>
    <row r="1" spans="1:9" ht="15">
      <c r="A1" s="733" t="s">
        <v>830</v>
      </c>
      <c r="B1" s="733"/>
      <c r="C1" s="733"/>
      <c r="D1" s="733"/>
      <c r="E1" s="733"/>
      <c r="F1" s="733"/>
      <c r="G1" s="733"/>
      <c r="H1" s="733"/>
      <c r="I1" s="150"/>
    </row>
    <row r="2" spans="1:9" ht="15">
      <c r="A2" s="733" t="s">
        <v>1100</v>
      </c>
      <c r="B2" s="733"/>
      <c r="C2" s="733"/>
      <c r="D2" s="733"/>
      <c r="E2" s="733"/>
      <c r="F2" s="733"/>
      <c r="G2" s="733"/>
      <c r="H2" s="733"/>
      <c r="I2" s="150"/>
    </row>
    <row r="3" spans="1:9" ht="15">
      <c r="A3" s="745" t="s">
        <v>1107</v>
      </c>
      <c r="B3" s="745"/>
      <c r="C3" s="745"/>
      <c r="D3" s="745"/>
      <c r="E3" s="745"/>
      <c r="F3" s="745"/>
      <c r="G3" s="745"/>
      <c r="H3" s="745"/>
      <c r="I3" s="161"/>
    </row>
    <row r="4" spans="1:9" ht="16.5">
      <c r="A4" s="791"/>
      <c r="B4" s="791"/>
      <c r="C4" s="791"/>
      <c r="D4" s="791"/>
      <c r="E4" s="791"/>
      <c r="F4" s="791"/>
      <c r="G4" s="791"/>
      <c r="H4" s="791"/>
      <c r="I4" s="220"/>
    </row>
    <row r="5" spans="1:9" ht="15">
      <c r="A5" s="6"/>
      <c r="B5" s="746" t="s">
        <v>1086</v>
      </c>
      <c r="C5" s="746"/>
      <c r="D5" s="746"/>
      <c r="E5" s="6">
        <v>1</v>
      </c>
      <c r="F5" s="6" t="s">
        <v>1108</v>
      </c>
      <c r="G5" s="6"/>
      <c r="H5" s="167"/>
      <c r="I5" s="13"/>
    </row>
    <row r="6" spans="1:9" ht="15">
      <c r="A6" s="6"/>
      <c r="B6" s="746" t="s">
        <v>1087</v>
      </c>
      <c r="C6" s="746"/>
      <c r="D6" s="746"/>
      <c r="E6" s="6">
        <v>1.72</v>
      </c>
      <c r="F6" s="6" t="s">
        <v>1109</v>
      </c>
      <c r="G6" s="6"/>
      <c r="H6" s="167"/>
      <c r="I6" s="13"/>
    </row>
    <row r="7" spans="1:9" ht="15">
      <c r="A7" s="6"/>
      <c r="B7" s="744" t="s">
        <v>837</v>
      </c>
      <c r="C7" s="744"/>
      <c r="D7" s="744"/>
      <c r="E7" s="6"/>
      <c r="F7" s="6"/>
      <c r="G7" s="6"/>
      <c r="H7" s="167"/>
      <c r="I7" s="13"/>
    </row>
    <row r="8" spans="1:9" ht="15">
      <c r="A8" s="6"/>
      <c r="B8" s="744" t="s">
        <v>838</v>
      </c>
      <c r="C8" s="744"/>
      <c r="D8" s="744"/>
      <c r="E8" s="6"/>
      <c r="F8" s="6"/>
      <c r="G8" s="6"/>
      <c r="H8" s="167"/>
      <c r="I8" s="13"/>
    </row>
    <row r="9" spans="1:9" ht="15">
      <c r="A9" s="6"/>
      <c r="B9" s="744" t="s">
        <v>839</v>
      </c>
      <c r="C9" s="744"/>
      <c r="D9" s="744"/>
      <c r="E9" s="6">
        <v>1.15</v>
      </c>
      <c r="F9" s="400" t="s">
        <v>840</v>
      </c>
      <c r="G9" s="733">
        <v>2.313</v>
      </c>
      <c r="H9" s="733"/>
      <c r="I9" s="13"/>
    </row>
    <row r="10" spans="1:9" ht="15">
      <c r="A10" s="6"/>
      <c r="B10" s="744" t="s">
        <v>841</v>
      </c>
      <c r="C10" s="744"/>
      <c r="D10" s="744"/>
      <c r="E10" s="6"/>
      <c r="F10" s="6"/>
      <c r="G10" s="6"/>
      <c r="H10" s="167"/>
      <c r="I10" s="13"/>
    </row>
    <row r="11" spans="1:9" ht="15">
      <c r="A11" s="6"/>
      <c r="B11" s="744" t="s">
        <v>842</v>
      </c>
      <c r="C11" s="744"/>
      <c r="D11" s="744"/>
      <c r="E11" s="6">
        <v>1.11</v>
      </c>
      <c r="F11" s="6"/>
      <c r="G11" s="6"/>
      <c r="H11" s="167"/>
      <c r="I11" s="13"/>
    </row>
    <row r="12" spans="1:9" ht="15">
      <c r="A12" s="6"/>
      <c r="B12" s="744" t="s">
        <v>843</v>
      </c>
      <c r="C12" s="744"/>
      <c r="D12" s="744"/>
      <c r="E12" s="6">
        <v>1.07</v>
      </c>
      <c r="F12" s="6"/>
      <c r="G12" s="6"/>
      <c r="H12" s="167"/>
      <c r="I12" s="13"/>
    </row>
    <row r="13" spans="1:9" ht="15">
      <c r="A13" s="123"/>
      <c r="B13" s="398"/>
      <c r="C13" s="123"/>
      <c r="D13" s="544" t="s">
        <v>1049</v>
      </c>
      <c r="E13" s="123" t="s">
        <v>1050</v>
      </c>
      <c r="F13" s="703" t="s">
        <v>248</v>
      </c>
      <c r="G13" s="705"/>
      <c r="H13" s="545" t="s">
        <v>1051</v>
      </c>
      <c r="I13" s="158"/>
    </row>
    <row r="14" spans="1:9" ht="15">
      <c r="A14" s="9" t="s">
        <v>1052</v>
      </c>
      <c r="B14" s="172" t="s">
        <v>1091</v>
      </c>
      <c r="C14" s="9" t="s">
        <v>1054</v>
      </c>
      <c r="D14" s="9" t="s">
        <v>1055</v>
      </c>
      <c r="E14" s="9" t="s">
        <v>335</v>
      </c>
      <c r="F14" s="727" t="s">
        <v>249</v>
      </c>
      <c r="G14" s="728"/>
      <c r="H14" s="101" t="s">
        <v>1057</v>
      </c>
      <c r="I14" s="158"/>
    </row>
    <row r="15" spans="1:9" ht="15">
      <c r="A15" s="9" t="s">
        <v>539</v>
      </c>
      <c r="B15" s="172"/>
      <c r="C15" s="9" t="s">
        <v>309</v>
      </c>
      <c r="D15" s="9" t="s">
        <v>1058</v>
      </c>
      <c r="E15" s="9" t="s">
        <v>501</v>
      </c>
      <c r="F15" s="742"/>
      <c r="G15" s="743"/>
      <c r="H15" s="101" t="s">
        <v>311</v>
      </c>
      <c r="I15" s="158"/>
    </row>
    <row r="16" spans="1:9" ht="15">
      <c r="A16" s="9"/>
      <c r="B16" s="399"/>
      <c r="C16" s="9"/>
      <c r="D16" s="113" t="s">
        <v>1059</v>
      </c>
      <c r="E16" s="113"/>
      <c r="F16" s="706"/>
      <c r="G16" s="707"/>
      <c r="H16" s="547"/>
      <c r="I16" s="158"/>
    </row>
    <row r="17" spans="1:9" ht="15">
      <c r="A17" s="148">
        <v>1</v>
      </c>
      <c r="B17" s="171">
        <v>2</v>
      </c>
      <c r="C17" s="148">
        <v>3</v>
      </c>
      <c r="D17" s="169">
        <v>4</v>
      </c>
      <c r="E17" s="148">
        <v>5</v>
      </c>
      <c r="F17" s="706">
        <v>6</v>
      </c>
      <c r="G17" s="707"/>
      <c r="H17" s="147">
        <v>7</v>
      </c>
      <c r="I17" s="10"/>
    </row>
    <row r="18" spans="1:9" ht="15">
      <c r="A18" s="123" t="s">
        <v>343</v>
      </c>
      <c r="B18" s="505" t="s">
        <v>1060</v>
      </c>
      <c r="C18" s="9" t="s">
        <v>342</v>
      </c>
      <c r="D18" s="398"/>
      <c r="E18" s="548"/>
      <c r="F18" s="703"/>
      <c r="G18" s="705"/>
      <c r="H18" s="545">
        <f>H19</f>
        <v>54503.53</v>
      </c>
      <c r="I18" s="159"/>
    </row>
    <row r="19" spans="1:9" ht="15">
      <c r="A19" s="9"/>
      <c r="B19" s="505" t="s">
        <v>1092</v>
      </c>
      <c r="C19" s="9" t="s">
        <v>1110</v>
      </c>
      <c r="D19" s="516">
        <v>13700</v>
      </c>
      <c r="E19" s="10">
        <f>D19*G9</f>
        <v>31688.1</v>
      </c>
      <c r="F19" s="727">
        <v>1.72</v>
      </c>
      <c r="G19" s="728"/>
      <c r="H19" s="101">
        <f>E19*F19</f>
        <v>54503.53</v>
      </c>
      <c r="I19" s="159"/>
    </row>
    <row r="20" spans="1:9" ht="15">
      <c r="A20" s="9" t="s">
        <v>349</v>
      </c>
      <c r="B20" s="13" t="s">
        <v>1062</v>
      </c>
      <c r="C20" s="9" t="s">
        <v>342</v>
      </c>
      <c r="D20" s="9"/>
      <c r="E20" s="10"/>
      <c r="F20" s="727"/>
      <c r="G20" s="728"/>
      <c r="H20" s="101">
        <f>H18*0.079</f>
        <v>4305.78</v>
      </c>
      <c r="I20" s="159"/>
    </row>
    <row r="21" spans="1:9" ht="15">
      <c r="A21" s="9" t="s">
        <v>355</v>
      </c>
      <c r="B21" s="546" t="s">
        <v>1063</v>
      </c>
      <c r="C21" s="9" t="s">
        <v>342</v>
      </c>
      <c r="D21" s="9"/>
      <c r="E21" s="10"/>
      <c r="F21" s="727"/>
      <c r="G21" s="728"/>
      <c r="H21" s="101">
        <f>SUM(H19:H20)</f>
        <v>58809.31</v>
      </c>
      <c r="I21" s="159"/>
    </row>
    <row r="22" spans="1:9" ht="15">
      <c r="A22" s="9" t="s">
        <v>807</v>
      </c>
      <c r="B22" s="546" t="s">
        <v>1064</v>
      </c>
      <c r="C22" s="9" t="s">
        <v>342</v>
      </c>
      <c r="D22" s="9"/>
      <c r="E22" s="10"/>
      <c r="F22" s="727"/>
      <c r="G22" s="728"/>
      <c r="H22" s="101">
        <f>H21*1.15</f>
        <v>67630.71</v>
      </c>
      <c r="I22" s="159"/>
    </row>
    <row r="23" spans="1:9" ht="28.5" customHeight="1">
      <c r="A23" s="549" t="s">
        <v>808</v>
      </c>
      <c r="B23" s="550" t="s">
        <v>247</v>
      </c>
      <c r="C23" s="9" t="s">
        <v>342</v>
      </c>
      <c r="D23" s="9"/>
      <c r="E23" s="10"/>
      <c r="F23" s="727"/>
      <c r="G23" s="728"/>
      <c r="H23" s="101">
        <f>H22*0.31</f>
        <v>20965.52</v>
      </c>
      <c r="I23" s="159"/>
    </row>
    <row r="24" spans="1:9" ht="15">
      <c r="A24" s="9">
        <v>6</v>
      </c>
      <c r="B24" s="112" t="s">
        <v>798</v>
      </c>
      <c r="C24" s="9" t="s">
        <v>799</v>
      </c>
      <c r="D24" s="516">
        <f>H30</f>
        <v>15.85</v>
      </c>
      <c r="E24" s="101"/>
      <c r="F24" s="734">
        <v>43.75</v>
      </c>
      <c r="G24" s="735"/>
      <c r="H24" s="101">
        <f>D24*F24</f>
        <v>693.44</v>
      </c>
      <c r="I24" s="159"/>
    </row>
    <row r="25" spans="1:9" ht="15">
      <c r="A25" s="9"/>
      <c r="B25" s="552" t="s">
        <v>800</v>
      </c>
      <c r="C25" s="9"/>
      <c r="D25" s="9"/>
      <c r="E25" s="146"/>
      <c r="F25" s="736"/>
      <c r="G25" s="737"/>
      <c r="H25" s="101"/>
      <c r="I25" s="159"/>
    </row>
    <row r="26" spans="1:9" ht="15">
      <c r="A26" s="9"/>
      <c r="B26" s="112" t="s">
        <v>801</v>
      </c>
      <c r="C26" s="9" t="s">
        <v>777</v>
      </c>
      <c r="D26" s="554">
        <f>"мат"!E89</f>
        <v>250</v>
      </c>
      <c r="E26" s="101"/>
      <c r="F26" s="738">
        <v>0.012</v>
      </c>
      <c r="G26" s="739"/>
      <c r="H26" s="101">
        <f>D26*F26*1.11</f>
        <v>3.33</v>
      </c>
      <c r="I26" s="159"/>
    </row>
    <row r="27" spans="1:9" ht="15">
      <c r="A27" s="9"/>
      <c r="B27" s="112" t="s">
        <v>802</v>
      </c>
      <c r="C27" s="9" t="s">
        <v>697</v>
      </c>
      <c r="D27" s="101">
        <f>"мат"!E90</f>
        <v>13</v>
      </c>
      <c r="E27" s="555"/>
      <c r="F27" s="736">
        <v>0.08</v>
      </c>
      <c r="G27" s="737"/>
      <c r="H27" s="101">
        <f>D27*F27*1.11</f>
        <v>1.15</v>
      </c>
      <c r="I27" s="159"/>
    </row>
    <row r="28" spans="1:9" ht="15">
      <c r="A28" s="9"/>
      <c r="B28" s="112" t="s">
        <v>803</v>
      </c>
      <c r="C28" s="9" t="s">
        <v>697</v>
      </c>
      <c r="D28" s="101">
        <f>"мат"!E91</f>
        <v>23</v>
      </c>
      <c r="E28" s="555"/>
      <c r="F28" s="738">
        <v>0.007</v>
      </c>
      <c r="G28" s="739"/>
      <c r="H28" s="101">
        <f>D28*F28*1.11</f>
        <v>0.18</v>
      </c>
      <c r="I28" s="159"/>
    </row>
    <row r="29" spans="1:9" ht="15">
      <c r="A29" s="11"/>
      <c r="B29" s="113" t="s">
        <v>804</v>
      </c>
      <c r="C29" s="11" t="s">
        <v>772</v>
      </c>
      <c r="D29" s="556">
        <f>"мат"!E80</f>
        <v>3.108</v>
      </c>
      <c r="E29" s="557"/>
      <c r="F29" s="740">
        <v>3.6</v>
      </c>
      <c r="G29" s="741"/>
      <c r="H29" s="547">
        <f>D29*F29</f>
        <v>11.19</v>
      </c>
      <c r="I29" s="159"/>
    </row>
    <row r="30" spans="1:9" ht="15">
      <c r="A30" s="9"/>
      <c r="B30" s="112" t="s">
        <v>805</v>
      </c>
      <c r="C30" s="9" t="s">
        <v>342</v>
      </c>
      <c r="D30" s="9"/>
      <c r="E30" s="146"/>
      <c r="F30" s="731"/>
      <c r="G30" s="732"/>
      <c r="H30" s="545">
        <f>SUM(H26:H29)</f>
        <v>15.85</v>
      </c>
      <c r="I30" s="159"/>
    </row>
    <row r="31" spans="1:9" ht="15">
      <c r="A31" s="11" t="s">
        <v>810</v>
      </c>
      <c r="B31" s="13" t="s">
        <v>1065</v>
      </c>
      <c r="C31" s="9" t="s">
        <v>342</v>
      </c>
      <c r="D31" s="9"/>
      <c r="E31" s="10"/>
      <c r="F31" s="706"/>
      <c r="G31" s="708"/>
      <c r="H31" s="547">
        <f>H42*1.07</f>
        <v>2111.71</v>
      </c>
      <c r="I31" s="159"/>
    </row>
    <row r="32" spans="1:9" ht="15">
      <c r="A32" s="558" t="s">
        <v>811</v>
      </c>
      <c r="B32" s="559" t="s">
        <v>806</v>
      </c>
      <c r="C32" s="148" t="s">
        <v>342</v>
      </c>
      <c r="D32" s="148"/>
      <c r="E32" s="170"/>
      <c r="F32" s="729"/>
      <c r="G32" s="730"/>
      <c r="H32" s="560">
        <f>H22+H23+H24+H31</f>
        <v>91401.38</v>
      </c>
      <c r="I32" s="159"/>
    </row>
    <row r="33" spans="1:9" ht="15">
      <c r="A33" s="11" t="s">
        <v>812</v>
      </c>
      <c r="B33" s="561" t="s">
        <v>1066</v>
      </c>
      <c r="C33" s="11" t="s">
        <v>342</v>
      </c>
      <c r="D33" s="11"/>
      <c r="E33" s="169"/>
      <c r="F33" s="729"/>
      <c r="G33" s="730"/>
      <c r="H33" s="560">
        <f>H32</f>
        <v>91401.38</v>
      </c>
      <c r="I33" s="10"/>
    </row>
    <row r="34" spans="1:9" ht="15">
      <c r="A34" s="733" t="s">
        <v>1067</v>
      </c>
      <c r="B34" s="733"/>
      <c r="C34" s="733"/>
      <c r="D34" s="733"/>
      <c r="E34" s="733"/>
      <c r="F34" s="733"/>
      <c r="G34" s="733"/>
      <c r="H34" s="733"/>
      <c r="I34" s="150"/>
    </row>
    <row r="35" spans="1:9" ht="15">
      <c r="A35" s="707" t="s">
        <v>1068</v>
      </c>
      <c r="B35" s="707"/>
      <c r="C35" s="707"/>
      <c r="D35" s="707"/>
      <c r="E35" s="707"/>
      <c r="F35" s="707"/>
      <c r="G35" s="707"/>
      <c r="H35" s="707"/>
      <c r="I35" s="150"/>
    </row>
    <row r="36" spans="1:9" ht="15">
      <c r="A36" s="123" t="s">
        <v>1052</v>
      </c>
      <c r="B36" s="397" t="s">
        <v>844</v>
      </c>
      <c r="C36" s="123"/>
      <c r="D36" s="397" t="s">
        <v>1069</v>
      </c>
      <c r="E36" s="123" t="s">
        <v>1070</v>
      </c>
      <c r="F36" s="703" t="s">
        <v>1071</v>
      </c>
      <c r="G36" s="705"/>
      <c r="H36" s="545" t="s">
        <v>1072</v>
      </c>
      <c r="I36" s="158"/>
    </row>
    <row r="37" spans="1:9" ht="15">
      <c r="A37" s="9" t="s">
        <v>539</v>
      </c>
      <c r="B37" s="10" t="s">
        <v>491</v>
      </c>
      <c r="C37" s="9" t="s">
        <v>1073</v>
      </c>
      <c r="D37" s="10" t="s">
        <v>1074</v>
      </c>
      <c r="E37" s="9" t="s">
        <v>1075</v>
      </c>
      <c r="F37" s="727" t="s">
        <v>1076</v>
      </c>
      <c r="G37" s="728"/>
      <c r="H37" s="101" t="s">
        <v>1077</v>
      </c>
      <c r="I37" s="158"/>
    </row>
    <row r="38" spans="1:9" ht="15">
      <c r="A38" s="9"/>
      <c r="B38" s="10" t="s">
        <v>1078</v>
      </c>
      <c r="C38" s="9" t="s">
        <v>1079</v>
      </c>
      <c r="D38" s="10" t="s">
        <v>342</v>
      </c>
      <c r="E38" s="9" t="s">
        <v>1080</v>
      </c>
      <c r="F38" s="727" t="s">
        <v>1081</v>
      </c>
      <c r="G38" s="728"/>
      <c r="H38" s="101" t="s">
        <v>1082</v>
      </c>
      <c r="I38" s="158"/>
    </row>
    <row r="39" spans="1:9" ht="15">
      <c r="A39" s="11"/>
      <c r="B39" s="241"/>
      <c r="C39" s="11"/>
      <c r="D39" s="241"/>
      <c r="E39" s="11" t="s">
        <v>1083</v>
      </c>
      <c r="F39" s="706"/>
      <c r="G39" s="708"/>
      <c r="H39" s="547" t="s">
        <v>1084</v>
      </c>
      <c r="I39" s="158"/>
    </row>
    <row r="40" spans="1:9" ht="30">
      <c r="A40" s="123" t="s">
        <v>343</v>
      </c>
      <c r="B40" s="396" t="s">
        <v>1582</v>
      </c>
      <c r="C40" s="123">
        <v>1</v>
      </c>
      <c r="D40" s="7">
        <v>34396</v>
      </c>
      <c r="E40" s="123">
        <v>40</v>
      </c>
      <c r="F40" s="777">
        <v>43.75</v>
      </c>
      <c r="G40" s="778"/>
      <c r="H40" s="562">
        <f>F40*45.11</f>
        <v>1973.56</v>
      </c>
      <c r="I40" s="160"/>
    </row>
    <row r="41" spans="1:9" ht="15">
      <c r="A41" s="9"/>
      <c r="B41" s="6"/>
      <c r="C41" s="9"/>
      <c r="D41" s="7"/>
      <c r="E41" s="9"/>
      <c r="F41" s="706"/>
      <c r="G41" s="708"/>
      <c r="H41" s="547"/>
      <c r="I41" s="10"/>
    </row>
    <row r="42" spans="1:9" ht="15">
      <c r="A42" s="148"/>
      <c r="B42" s="563" t="s">
        <v>701</v>
      </c>
      <c r="C42" s="148"/>
      <c r="D42" s="170"/>
      <c r="E42" s="148"/>
      <c r="F42" s="729"/>
      <c r="G42" s="730"/>
      <c r="H42" s="560">
        <f>H40</f>
        <v>1973.56</v>
      </c>
      <c r="I42" s="159"/>
    </row>
    <row r="43" spans="1:9" ht="15">
      <c r="A43" s="6"/>
      <c r="B43" s="6"/>
      <c r="C43" s="7"/>
      <c r="D43" s="6"/>
      <c r="E43" s="6"/>
      <c r="F43" s="6"/>
      <c r="G43" s="6"/>
      <c r="H43" s="167"/>
      <c r="I43" s="13"/>
    </row>
    <row r="44" spans="1:9" ht="15">
      <c r="A44" s="6"/>
      <c r="B44" s="6"/>
      <c r="C44" s="7"/>
      <c r="D44" s="6"/>
      <c r="E44" s="6"/>
      <c r="F44" s="6"/>
      <c r="G44" s="6"/>
      <c r="H44" s="167"/>
      <c r="I44" s="13"/>
    </row>
    <row r="45" spans="1:9" ht="15">
      <c r="A45" s="6"/>
      <c r="B45" s="6"/>
      <c r="C45" s="7"/>
      <c r="D45" s="6"/>
      <c r="E45" s="6"/>
      <c r="F45" s="6"/>
      <c r="G45" s="6"/>
      <c r="H45" s="167"/>
      <c r="I45" s="13"/>
    </row>
    <row r="46" spans="1:9" ht="15">
      <c r="A46" s="6"/>
      <c r="B46" s="6"/>
      <c r="C46" s="7"/>
      <c r="D46" s="6"/>
      <c r="E46" s="6"/>
      <c r="F46" s="6"/>
      <c r="G46" s="6"/>
      <c r="H46" s="167"/>
      <c r="I46" s="13"/>
    </row>
    <row r="47" spans="1:9" ht="15">
      <c r="A47" s="6"/>
      <c r="B47" s="6"/>
      <c r="C47" s="7"/>
      <c r="D47" s="6"/>
      <c r="E47" s="6"/>
      <c r="F47" s="6"/>
      <c r="G47" s="6"/>
      <c r="H47" s="167"/>
      <c r="I47" s="13"/>
    </row>
    <row r="48" spans="1:9" ht="15">
      <c r="A48" s="6"/>
      <c r="B48" s="6"/>
      <c r="C48" s="7"/>
      <c r="D48" s="6"/>
      <c r="E48" s="6"/>
      <c r="F48" s="6"/>
      <c r="G48" s="6"/>
      <c r="H48" s="167"/>
      <c r="I48" s="13"/>
    </row>
    <row r="49" spans="1:9" ht="15">
      <c r="A49" s="6"/>
      <c r="B49" s="6"/>
      <c r="C49" s="7"/>
      <c r="D49" s="6"/>
      <c r="E49" s="6"/>
      <c r="F49" s="6"/>
      <c r="G49" s="6"/>
      <c r="H49" s="167"/>
      <c r="I49" s="13"/>
    </row>
    <row r="50" spans="1:9" ht="15">
      <c r="A50" s="6"/>
      <c r="B50" s="6"/>
      <c r="C50" s="7"/>
      <c r="D50" s="6"/>
      <c r="E50" s="6"/>
      <c r="F50" s="6"/>
      <c r="G50" s="6"/>
      <c r="H50" s="167"/>
      <c r="I50" s="13"/>
    </row>
    <row r="51" spans="1:9" ht="15">
      <c r="A51" s="6"/>
      <c r="B51" s="6"/>
      <c r="C51" s="7"/>
      <c r="D51" s="6"/>
      <c r="E51" s="6"/>
      <c r="F51" s="6"/>
      <c r="G51" s="6"/>
      <c r="H51" s="167"/>
      <c r="I51" s="13"/>
    </row>
    <row r="52" spans="1:9" ht="15">
      <c r="A52" s="6"/>
      <c r="B52" s="6"/>
      <c r="C52" s="7"/>
      <c r="D52" s="6"/>
      <c r="E52" s="6"/>
      <c r="F52" s="6"/>
      <c r="G52" s="6"/>
      <c r="H52" s="167"/>
      <c r="I52" s="13"/>
    </row>
    <row r="53" spans="1:9" ht="15">
      <c r="A53" s="6"/>
      <c r="B53" s="6"/>
      <c r="C53" s="7"/>
      <c r="D53" s="6"/>
      <c r="E53" s="6"/>
      <c r="F53" s="6"/>
      <c r="G53" s="6"/>
      <c r="H53" s="167"/>
      <c r="I53" s="13"/>
    </row>
    <row r="54" spans="1:9" ht="15">
      <c r="A54" s="6"/>
      <c r="B54" s="6"/>
      <c r="C54" s="7"/>
      <c r="D54" s="6"/>
      <c r="E54" s="6"/>
      <c r="F54" s="6"/>
      <c r="G54" s="6"/>
      <c r="H54" s="167"/>
      <c r="I54" s="13"/>
    </row>
    <row r="55" spans="1:9" ht="15">
      <c r="A55" s="6"/>
      <c r="B55" s="6"/>
      <c r="C55" s="7"/>
      <c r="D55" s="6"/>
      <c r="E55" s="6"/>
      <c r="F55" s="6"/>
      <c r="G55" s="6"/>
      <c r="H55" s="167"/>
      <c r="I55" s="13"/>
    </row>
    <row r="56" spans="1:9" ht="15">
      <c r="A56" s="6"/>
      <c r="B56" s="6"/>
      <c r="C56" s="7"/>
      <c r="D56" s="6"/>
      <c r="E56" s="6"/>
      <c r="F56" s="6"/>
      <c r="G56" s="6"/>
      <c r="H56" s="167"/>
      <c r="I56" s="13"/>
    </row>
    <row r="57" spans="1:9" ht="15">
      <c r="A57" s="6"/>
      <c r="B57" s="6"/>
      <c r="C57" s="7"/>
      <c r="D57" s="6"/>
      <c r="E57" s="6"/>
      <c r="F57" s="6"/>
      <c r="G57" s="6"/>
      <c r="H57" s="167"/>
      <c r="I57" s="13"/>
    </row>
    <row r="58" spans="1:9" ht="15">
      <c r="A58" s="6"/>
      <c r="B58" s="6"/>
      <c r="C58" s="7"/>
      <c r="D58" s="6"/>
      <c r="E58" s="6"/>
      <c r="F58" s="6"/>
      <c r="G58" s="6"/>
      <c r="H58" s="167"/>
      <c r="I58" s="13"/>
    </row>
    <row r="59" spans="1:9" ht="15">
      <c r="A59" s="6"/>
      <c r="B59" s="6"/>
      <c r="C59" s="7"/>
      <c r="D59" s="6"/>
      <c r="E59" s="6"/>
      <c r="F59" s="6"/>
      <c r="G59" s="6"/>
      <c r="H59" s="167"/>
      <c r="I59" s="13"/>
    </row>
    <row r="60" spans="1:9" ht="15">
      <c r="A60" s="6"/>
      <c r="B60" s="6"/>
      <c r="C60" s="7"/>
      <c r="D60" s="6"/>
      <c r="E60" s="6"/>
      <c r="F60" s="6"/>
      <c r="G60" s="6"/>
      <c r="H60" s="167"/>
      <c r="I60" s="13"/>
    </row>
    <row r="61" spans="1:9" ht="15">
      <c r="A61" s="733" t="s">
        <v>1122</v>
      </c>
      <c r="B61" s="733"/>
      <c r="C61" s="733"/>
      <c r="D61" s="733"/>
      <c r="E61" s="733"/>
      <c r="F61" s="733"/>
      <c r="G61" s="733"/>
      <c r="H61" s="733"/>
      <c r="I61" s="13"/>
    </row>
    <row r="62" spans="1:9" ht="15">
      <c r="A62" s="733" t="s">
        <v>1100</v>
      </c>
      <c r="B62" s="733"/>
      <c r="C62" s="733"/>
      <c r="D62" s="733"/>
      <c r="E62" s="733"/>
      <c r="F62" s="733"/>
      <c r="G62" s="733"/>
      <c r="H62" s="733"/>
      <c r="I62" s="13"/>
    </row>
    <row r="63" spans="1:9" ht="15">
      <c r="A63" s="745" t="s">
        <v>371</v>
      </c>
      <c r="B63" s="745"/>
      <c r="C63" s="745"/>
      <c r="D63" s="745"/>
      <c r="E63" s="745"/>
      <c r="F63" s="745"/>
      <c r="G63" s="745"/>
      <c r="H63" s="745"/>
      <c r="I63" s="13"/>
    </row>
    <row r="64" spans="1:9" ht="16.5">
      <c r="A64" s="791"/>
      <c r="B64" s="791"/>
      <c r="C64" s="791"/>
      <c r="D64" s="791"/>
      <c r="E64" s="791"/>
      <c r="F64" s="791"/>
      <c r="G64" s="791"/>
      <c r="H64" s="791"/>
      <c r="I64" s="13"/>
    </row>
    <row r="65" spans="1:9" ht="15">
      <c r="A65" s="6"/>
      <c r="B65" s="746" t="s">
        <v>1086</v>
      </c>
      <c r="C65" s="746"/>
      <c r="D65" s="746"/>
      <c r="E65" s="6">
        <v>1</v>
      </c>
      <c r="F65" s="6" t="s">
        <v>840</v>
      </c>
      <c r="G65" s="6"/>
      <c r="H65" s="167"/>
      <c r="I65" s="13"/>
    </row>
    <row r="66" spans="1:9" ht="15">
      <c r="A66" s="6"/>
      <c r="B66" s="746" t="s">
        <v>1087</v>
      </c>
      <c r="C66" s="746"/>
      <c r="D66" s="746"/>
      <c r="E66" s="6">
        <v>0.25</v>
      </c>
      <c r="F66" s="6" t="s">
        <v>1135</v>
      </c>
      <c r="G66" s="6"/>
      <c r="H66" s="167"/>
      <c r="I66" s="13"/>
    </row>
    <row r="67" spans="1:9" ht="15">
      <c r="A67" s="6"/>
      <c r="B67" s="744" t="s">
        <v>837</v>
      </c>
      <c r="C67" s="744"/>
      <c r="D67" s="744"/>
      <c r="E67" s="6"/>
      <c r="F67" s="6"/>
      <c r="G67" s="6"/>
      <c r="H67" s="167"/>
      <c r="I67" s="13"/>
    </row>
    <row r="68" spans="1:9" ht="15">
      <c r="A68" s="6"/>
      <c r="B68" s="744" t="s">
        <v>838</v>
      </c>
      <c r="C68" s="744"/>
      <c r="D68" s="744"/>
      <c r="E68" s="6"/>
      <c r="F68" s="6"/>
      <c r="G68" s="6"/>
      <c r="H68" s="167"/>
      <c r="I68" s="13"/>
    </row>
    <row r="69" spans="1:9" ht="15">
      <c r="A69" s="6"/>
      <c r="B69" s="744" t="s">
        <v>839</v>
      </c>
      <c r="C69" s="744"/>
      <c r="D69" s="744"/>
      <c r="E69" s="6">
        <v>1.15</v>
      </c>
      <c r="F69" s="400" t="s">
        <v>840</v>
      </c>
      <c r="G69" s="733">
        <v>2.313</v>
      </c>
      <c r="H69" s="733"/>
      <c r="I69" s="13"/>
    </row>
    <row r="70" spans="1:9" ht="15">
      <c r="A70" s="6"/>
      <c r="B70" s="744" t="s">
        <v>841</v>
      </c>
      <c r="C70" s="744"/>
      <c r="D70" s="744"/>
      <c r="E70" s="6"/>
      <c r="F70" s="6"/>
      <c r="G70" s="6"/>
      <c r="H70" s="167"/>
      <c r="I70" s="13"/>
    </row>
    <row r="71" spans="1:9" ht="15">
      <c r="A71" s="6"/>
      <c r="B71" s="744" t="s">
        <v>842</v>
      </c>
      <c r="C71" s="744"/>
      <c r="D71" s="744"/>
      <c r="E71" s="6">
        <v>1.11</v>
      </c>
      <c r="F71" s="6"/>
      <c r="G71" s="6"/>
      <c r="H71" s="167"/>
      <c r="I71" s="13"/>
    </row>
    <row r="72" spans="1:9" ht="15">
      <c r="A72" s="6"/>
      <c r="B72" s="744" t="s">
        <v>843</v>
      </c>
      <c r="C72" s="744"/>
      <c r="D72" s="744"/>
      <c r="E72" s="6">
        <v>1.07</v>
      </c>
      <c r="F72" s="6"/>
      <c r="G72" s="6"/>
      <c r="H72" s="167"/>
      <c r="I72" s="13"/>
    </row>
    <row r="73" spans="1:9" ht="15">
      <c r="A73" s="123"/>
      <c r="B73" s="398"/>
      <c r="C73" s="123"/>
      <c r="D73" s="544" t="s">
        <v>1049</v>
      </c>
      <c r="E73" s="123" t="s">
        <v>1050</v>
      </c>
      <c r="F73" s="703"/>
      <c r="G73" s="705"/>
      <c r="H73" s="545" t="s">
        <v>1051</v>
      </c>
      <c r="I73" s="13"/>
    </row>
    <row r="74" spans="1:9" ht="15">
      <c r="A74" s="9" t="s">
        <v>1052</v>
      </c>
      <c r="B74" s="172" t="s">
        <v>1091</v>
      </c>
      <c r="C74" s="9" t="s">
        <v>1054</v>
      </c>
      <c r="D74" s="9" t="s">
        <v>1055</v>
      </c>
      <c r="E74" s="9" t="s">
        <v>335</v>
      </c>
      <c r="F74" s="727" t="s">
        <v>1056</v>
      </c>
      <c r="G74" s="728"/>
      <c r="H74" s="101" t="s">
        <v>1057</v>
      </c>
      <c r="I74" s="13"/>
    </row>
    <row r="75" spans="1:9" ht="15">
      <c r="A75" s="9" t="s">
        <v>539</v>
      </c>
      <c r="B75" s="172"/>
      <c r="C75" s="9" t="s">
        <v>309</v>
      </c>
      <c r="D75" s="9" t="s">
        <v>1058</v>
      </c>
      <c r="E75" s="9" t="s">
        <v>501</v>
      </c>
      <c r="F75" s="742"/>
      <c r="G75" s="743"/>
      <c r="H75" s="101" t="s">
        <v>311</v>
      </c>
      <c r="I75" s="13"/>
    </row>
    <row r="76" spans="1:9" ht="15">
      <c r="A76" s="9"/>
      <c r="B76" s="399"/>
      <c r="C76" s="9"/>
      <c r="D76" s="113" t="s">
        <v>1059</v>
      </c>
      <c r="E76" s="113"/>
      <c r="F76" s="706"/>
      <c r="G76" s="707"/>
      <c r="H76" s="547"/>
      <c r="I76" s="13"/>
    </row>
    <row r="77" spans="1:9" ht="15">
      <c r="A77" s="148">
        <v>1</v>
      </c>
      <c r="B77" s="171">
        <v>2</v>
      </c>
      <c r="C77" s="148">
        <v>3</v>
      </c>
      <c r="D77" s="169">
        <v>4</v>
      </c>
      <c r="E77" s="148">
        <v>5</v>
      </c>
      <c r="F77" s="706">
        <v>6</v>
      </c>
      <c r="G77" s="707"/>
      <c r="H77" s="147">
        <v>7</v>
      </c>
      <c r="I77" s="13"/>
    </row>
    <row r="78" spans="1:9" ht="15">
      <c r="A78" s="123" t="s">
        <v>343</v>
      </c>
      <c r="B78" s="505" t="s">
        <v>1060</v>
      </c>
      <c r="C78" s="9" t="s">
        <v>342</v>
      </c>
      <c r="D78" s="398"/>
      <c r="E78" s="548"/>
      <c r="F78" s="703"/>
      <c r="G78" s="705"/>
      <c r="H78" s="545">
        <f>H79</f>
        <v>311.89</v>
      </c>
      <c r="I78" s="13"/>
    </row>
    <row r="79" spans="1:9" ht="15">
      <c r="A79" s="9"/>
      <c r="B79" s="505" t="s">
        <v>1092</v>
      </c>
      <c r="C79" s="9" t="s">
        <v>351</v>
      </c>
      <c r="D79" s="516">
        <v>539.37</v>
      </c>
      <c r="E79" s="159">
        <f>D79*G69</f>
        <v>1247.56</v>
      </c>
      <c r="F79" s="727">
        <v>0.25</v>
      </c>
      <c r="G79" s="728"/>
      <c r="H79" s="101">
        <f>E79*F79</f>
        <v>311.89</v>
      </c>
      <c r="I79" s="13"/>
    </row>
    <row r="80" spans="1:9" ht="15">
      <c r="A80" s="9" t="s">
        <v>349</v>
      </c>
      <c r="B80" s="13" t="s">
        <v>1062</v>
      </c>
      <c r="C80" s="9" t="s">
        <v>342</v>
      </c>
      <c r="D80" s="9"/>
      <c r="E80" s="10"/>
      <c r="F80" s="727"/>
      <c r="G80" s="728"/>
      <c r="H80" s="101">
        <f>H78*0.079</f>
        <v>24.64</v>
      </c>
      <c r="I80" s="13"/>
    </row>
    <row r="81" spans="1:9" ht="15">
      <c r="A81" s="9" t="s">
        <v>355</v>
      </c>
      <c r="B81" s="546" t="s">
        <v>1063</v>
      </c>
      <c r="C81" s="9" t="s">
        <v>342</v>
      </c>
      <c r="D81" s="9"/>
      <c r="E81" s="10"/>
      <c r="F81" s="727"/>
      <c r="G81" s="728"/>
      <c r="H81" s="101">
        <f>SUM(H79:H80)</f>
        <v>336.53</v>
      </c>
      <c r="I81" s="13"/>
    </row>
    <row r="82" spans="1:9" ht="15">
      <c r="A82" s="9" t="s">
        <v>807</v>
      </c>
      <c r="B82" s="546" t="s">
        <v>1064</v>
      </c>
      <c r="C82" s="9" t="s">
        <v>342</v>
      </c>
      <c r="D82" s="9"/>
      <c r="E82" s="10"/>
      <c r="F82" s="727"/>
      <c r="G82" s="728"/>
      <c r="H82" s="101">
        <f>H81*1.15</f>
        <v>387.01</v>
      </c>
      <c r="I82" s="13"/>
    </row>
    <row r="83" spans="1:9" ht="30.75" customHeight="1">
      <c r="A83" s="549" t="s">
        <v>808</v>
      </c>
      <c r="B83" s="550" t="s">
        <v>247</v>
      </c>
      <c r="C83" s="9" t="s">
        <v>342</v>
      </c>
      <c r="D83" s="9"/>
      <c r="E83" s="10"/>
      <c r="F83" s="727"/>
      <c r="G83" s="728"/>
      <c r="H83" s="101">
        <f>H82*0.31</f>
        <v>119.97</v>
      </c>
      <c r="I83" s="13"/>
    </row>
    <row r="84" spans="1:9" ht="15">
      <c r="A84" s="9">
        <v>6</v>
      </c>
      <c r="B84" s="112" t="s">
        <v>798</v>
      </c>
      <c r="C84" s="9" t="s">
        <v>799</v>
      </c>
      <c r="D84" s="516">
        <f>H90</f>
        <v>15.85</v>
      </c>
      <c r="E84" s="101"/>
      <c r="F84" s="734">
        <v>0.25</v>
      </c>
      <c r="G84" s="735"/>
      <c r="H84" s="101">
        <f>D84*F84</f>
        <v>3.96</v>
      </c>
      <c r="I84" s="13"/>
    </row>
    <row r="85" spans="1:9" ht="15">
      <c r="A85" s="9"/>
      <c r="B85" s="552" t="s">
        <v>800</v>
      </c>
      <c r="C85" s="9"/>
      <c r="D85" s="9"/>
      <c r="E85" s="146"/>
      <c r="F85" s="736"/>
      <c r="G85" s="737"/>
      <c r="H85" s="101"/>
      <c r="I85" s="13"/>
    </row>
    <row r="86" spans="1:9" ht="15">
      <c r="A86" s="9"/>
      <c r="B86" s="112" t="s">
        <v>801</v>
      </c>
      <c r="C86" s="9" t="s">
        <v>777</v>
      </c>
      <c r="D86" s="554">
        <f>"мат"!E89</f>
        <v>250</v>
      </c>
      <c r="E86" s="101"/>
      <c r="F86" s="738">
        <v>0.012</v>
      </c>
      <c r="G86" s="739"/>
      <c r="H86" s="101">
        <f>D86*F86*1.11</f>
        <v>3.33</v>
      </c>
      <c r="I86" s="13"/>
    </row>
    <row r="87" spans="1:9" ht="15">
      <c r="A87" s="9"/>
      <c r="B87" s="112" t="s">
        <v>802</v>
      </c>
      <c r="C87" s="9" t="s">
        <v>697</v>
      </c>
      <c r="D87" s="101">
        <f>"мат"!E90</f>
        <v>13</v>
      </c>
      <c r="E87" s="555"/>
      <c r="F87" s="736">
        <v>0.08</v>
      </c>
      <c r="G87" s="737"/>
      <c r="H87" s="101">
        <f>D87*F87*1.11</f>
        <v>1.15</v>
      </c>
      <c r="I87" s="13"/>
    </row>
    <row r="88" spans="1:9" ht="15">
      <c r="A88" s="9"/>
      <c r="B88" s="112" t="s">
        <v>803</v>
      </c>
      <c r="C88" s="9" t="s">
        <v>697</v>
      </c>
      <c r="D88" s="101">
        <f>"мат"!C91</f>
        <v>23</v>
      </c>
      <c r="E88" s="555"/>
      <c r="F88" s="738">
        <v>0.007</v>
      </c>
      <c r="G88" s="739"/>
      <c r="H88" s="101">
        <f>D88*F88*1.11</f>
        <v>0.18</v>
      </c>
      <c r="I88" s="13"/>
    </row>
    <row r="89" spans="1:9" ht="15">
      <c r="A89" s="11"/>
      <c r="B89" s="113" t="s">
        <v>804</v>
      </c>
      <c r="C89" s="11" t="s">
        <v>772</v>
      </c>
      <c r="D89" s="556">
        <f>"мат"!E80</f>
        <v>3.108</v>
      </c>
      <c r="E89" s="557"/>
      <c r="F89" s="740">
        <v>3.6</v>
      </c>
      <c r="G89" s="741"/>
      <c r="H89" s="547">
        <f>D89*F89</f>
        <v>11.19</v>
      </c>
      <c r="I89" s="13"/>
    </row>
    <row r="90" spans="1:9" ht="15">
      <c r="A90" s="9"/>
      <c r="B90" s="112" t="s">
        <v>805</v>
      </c>
      <c r="C90" s="9" t="s">
        <v>342</v>
      </c>
      <c r="D90" s="9"/>
      <c r="E90" s="146"/>
      <c r="F90" s="731"/>
      <c r="G90" s="732"/>
      <c r="H90" s="545">
        <f>SUM(H86:H89)</f>
        <v>15.85</v>
      </c>
      <c r="I90" s="13"/>
    </row>
    <row r="91" spans="1:9" ht="15">
      <c r="A91" s="11" t="s">
        <v>810</v>
      </c>
      <c r="B91" s="13" t="s">
        <v>1065</v>
      </c>
      <c r="C91" s="9" t="s">
        <v>342</v>
      </c>
      <c r="D91" s="9"/>
      <c r="E91" s="10"/>
      <c r="F91" s="706"/>
      <c r="G91" s="708"/>
      <c r="H91" s="547">
        <f>H102*1.07</f>
        <v>12.07</v>
      </c>
      <c r="I91" s="13"/>
    </row>
    <row r="92" spans="1:9" ht="15">
      <c r="A92" s="558" t="s">
        <v>811</v>
      </c>
      <c r="B92" s="559" t="s">
        <v>806</v>
      </c>
      <c r="C92" s="148" t="s">
        <v>342</v>
      </c>
      <c r="D92" s="148"/>
      <c r="E92" s="170"/>
      <c r="F92" s="729"/>
      <c r="G92" s="730"/>
      <c r="H92" s="560">
        <f>H82+H83+H84+H91</f>
        <v>523.01</v>
      </c>
      <c r="I92" s="13"/>
    </row>
    <row r="93" spans="1:9" ht="15">
      <c r="A93" s="11" t="s">
        <v>812</v>
      </c>
      <c r="B93" s="561" t="s">
        <v>1066</v>
      </c>
      <c r="C93" s="11" t="s">
        <v>342</v>
      </c>
      <c r="D93" s="11"/>
      <c r="E93" s="169"/>
      <c r="F93" s="729"/>
      <c r="G93" s="730"/>
      <c r="H93" s="560">
        <f>H92</f>
        <v>523.01</v>
      </c>
      <c r="I93" s="13"/>
    </row>
    <row r="94" spans="1:9" ht="15">
      <c r="A94" s="733" t="s">
        <v>1124</v>
      </c>
      <c r="B94" s="733"/>
      <c r="C94" s="733"/>
      <c r="D94" s="733"/>
      <c r="E94" s="733"/>
      <c r="F94" s="733"/>
      <c r="G94" s="733"/>
      <c r="H94" s="733"/>
      <c r="I94" s="13"/>
    </row>
    <row r="95" spans="1:9" ht="15">
      <c r="A95" s="707" t="s">
        <v>1068</v>
      </c>
      <c r="B95" s="707"/>
      <c r="C95" s="707"/>
      <c r="D95" s="707"/>
      <c r="E95" s="707"/>
      <c r="F95" s="707"/>
      <c r="G95" s="707"/>
      <c r="H95" s="707"/>
      <c r="I95" s="13"/>
    </row>
    <row r="96" spans="1:9" ht="15">
      <c r="A96" s="123" t="s">
        <v>1052</v>
      </c>
      <c r="B96" s="397" t="s">
        <v>844</v>
      </c>
      <c r="C96" s="123"/>
      <c r="D96" s="397" t="s">
        <v>1069</v>
      </c>
      <c r="E96" s="123" t="s">
        <v>1070</v>
      </c>
      <c r="F96" s="703" t="s">
        <v>1071</v>
      </c>
      <c r="G96" s="705"/>
      <c r="H96" s="545" t="s">
        <v>1072</v>
      </c>
      <c r="I96" s="13"/>
    </row>
    <row r="97" spans="1:9" ht="15">
      <c r="A97" s="9" t="s">
        <v>539</v>
      </c>
      <c r="B97" s="10" t="s">
        <v>491</v>
      </c>
      <c r="C97" s="9" t="s">
        <v>1073</v>
      </c>
      <c r="D97" s="10" t="s">
        <v>1074</v>
      </c>
      <c r="E97" s="9" t="s">
        <v>1075</v>
      </c>
      <c r="F97" s="727" t="s">
        <v>1076</v>
      </c>
      <c r="G97" s="728"/>
      <c r="H97" s="101" t="s">
        <v>1077</v>
      </c>
      <c r="I97" s="13"/>
    </row>
    <row r="98" spans="1:9" ht="15">
      <c r="A98" s="9"/>
      <c r="B98" s="10" t="s">
        <v>1078</v>
      </c>
      <c r="C98" s="9" t="s">
        <v>1079</v>
      </c>
      <c r="D98" s="10" t="s">
        <v>342</v>
      </c>
      <c r="E98" s="9" t="s">
        <v>1080</v>
      </c>
      <c r="F98" s="727" t="s">
        <v>1081</v>
      </c>
      <c r="G98" s="728"/>
      <c r="H98" s="101" t="s">
        <v>1082</v>
      </c>
      <c r="I98" s="13"/>
    </row>
    <row r="99" spans="1:9" ht="15">
      <c r="A99" s="11"/>
      <c r="B99" s="241"/>
      <c r="C99" s="11"/>
      <c r="D99" s="241"/>
      <c r="E99" s="11" t="s">
        <v>1083</v>
      </c>
      <c r="F99" s="706"/>
      <c r="G99" s="708"/>
      <c r="H99" s="547" t="s">
        <v>1084</v>
      </c>
      <c r="I99" s="13"/>
    </row>
    <row r="100" spans="1:9" ht="30">
      <c r="A100" s="123" t="s">
        <v>343</v>
      </c>
      <c r="B100" s="396" t="s">
        <v>1582</v>
      </c>
      <c r="C100" s="123">
        <v>1</v>
      </c>
      <c r="D100" s="7">
        <v>34396</v>
      </c>
      <c r="E100" s="123">
        <v>40</v>
      </c>
      <c r="F100" s="777">
        <v>0.25</v>
      </c>
      <c r="G100" s="778"/>
      <c r="H100" s="562">
        <f>F100*45.11</f>
        <v>11.28</v>
      </c>
      <c r="I100" s="13"/>
    </row>
    <row r="101" spans="1:9" ht="15">
      <c r="A101" s="9"/>
      <c r="B101" s="6"/>
      <c r="C101" s="9"/>
      <c r="D101" s="7"/>
      <c r="E101" s="9"/>
      <c r="F101" s="706"/>
      <c r="G101" s="708"/>
      <c r="H101" s="547"/>
      <c r="I101" s="13"/>
    </row>
    <row r="102" spans="1:9" ht="15">
      <c r="A102" s="148"/>
      <c r="B102" s="563" t="s">
        <v>701</v>
      </c>
      <c r="C102" s="148"/>
      <c r="D102" s="170"/>
      <c r="E102" s="148"/>
      <c r="F102" s="729"/>
      <c r="G102" s="730"/>
      <c r="H102" s="560">
        <f>H100</f>
        <v>11.28</v>
      </c>
      <c r="I102" s="13"/>
    </row>
    <row r="103" spans="1:9" ht="15">
      <c r="A103" s="6"/>
      <c r="B103" s="6"/>
      <c r="C103" s="7"/>
      <c r="D103" s="6"/>
      <c r="E103" s="6"/>
      <c r="F103" s="6"/>
      <c r="G103" s="6"/>
      <c r="H103" s="167"/>
      <c r="I103" s="13"/>
    </row>
    <row r="104" spans="1:9" ht="15">
      <c r="A104" s="6"/>
      <c r="B104" s="6"/>
      <c r="C104" s="7"/>
      <c r="D104" s="6"/>
      <c r="E104" s="6"/>
      <c r="F104" s="6"/>
      <c r="G104" s="6"/>
      <c r="H104" s="167"/>
      <c r="I104" s="13"/>
    </row>
    <row r="105" spans="1:9" ht="15">
      <c r="A105" s="6"/>
      <c r="B105" s="6"/>
      <c r="C105" s="7"/>
      <c r="D105" s="6"/>
      <c r="E105" s="6"/>
      <c r="F105" s="6"/>
      <c r="G105" s="6"/>
      <c r="H105" s="167"/>
      <c r="I105" s="13"/>
    </row>
    <row r="106" spans="1:9" ht="15">
      <c r="A106" s="6"/>
      <c r="B106" s="6"/>
      <c r="C106" s="7"/>
      <c r="D106" s="6"/>
      <c r="E106" s="6"/>
      <c r="F106" s="6"/>
      <c r="G106" s="6"/>
      <c r="H106" s="167"/>
      <c r="I106" s="13"/>
    </row>
    <row r="107" spans="1:9" ht="15">
      <c r="A107" s="6"/>
      <c r="B107" s="6"/>
      <c r="C107" s="7"/>
      <c r="D107" s="6"/>
      <c r="E107" s="6"/>
      <c r="F107" s="6"/>
      <c r="G107" s="6"/>
      <c r="H107" s="167"/>
      <c r="I107" s="13"/>
    </row>
    <row r="108" spans="1:9" ht="15">
      <c r="A108" s="6"/>
      <c r="B108" s="6"/>
      <c r="C108" s="7"/>
      <c r="D108" s="6"/>
      <c r="E108" s="6"/>
      <c r="F108" s="6"/>
      <c r="G108" s="6"/>
      <c r="H108" s="167"/>
      <c r="I108" s="13"/>
    </row>
    <row r="109" spans="1:9" ht="15">
      <c r="A109" s="6"/>
      <c r="B109" s="6"/>
      <c r="C109" s="7"/>
      <c r="D109" s="6"/>
      <c r="E109" s="6"/>
      <c r="F109" s="6"/>
      <c r="G109" s="6"/>
      <c r="H109" s="167"/>
      <c r="I109" s="13"/>
    </row>
    <row r="110" spans="1:9" ht="15">
      <c r="A110" s="6"/>
      <c r="B110" s="6"/>
      <c r="C110" s="7"/>
      <c r="D110" s="6"/>
      <c r="E110" s="6"/>
      <c r="F110" s="6"/>
      <c r="G110" s="6"/>
      <c r="H110" s="167"/>
      <c r="I110" s="13"/>
    </row>
    <row r="111" spans="1:9" ht="15">
      <c r="A111" s="6"/>
      <c r="B111" s="6"/>
      <c r="C111" s="7"/>
      <c r="D111" s="6"/>
      <c r="E111" s="6"/>
      <c r="F111" s="6"/>
      <c r="G111" s="6"/>
      <c r="H111" s="167"/>
      <c r="I111" s="13"/>
    </row>
    <row r="112" spans="1:9" ht="15">
      <c r="A112" s="6"/>
      <c r="B112" s="6"/>
      <c r="C112" s="7"/>
      <c r="D112" s="6"/>
      <c r="E112" s="6"/>
      <c r="F112" s="6"/>
      <c r="G112" s="6"/>
      <c r="H112" s="167"/>
      <c r="I112" s="13"/>
    </row>
    <row r="113" spans="1:9" ht="15">
      <c r="A113" s="6"/>
      <c r="B113" s="6"/>
      <c r="C113" s="7"/>
      <c r="D113" s="6"/>
      <c r="E113" s="6"/>
      <c r="F113" s="6"/>
      <c r="G113" s="6"/>
      <c r="H113" s="167"/>
      <c r="I113" s="13"/>
    </row>
    <row r="114" spans="1:9" ht="15">
      <c r="A114" s="6"/>
      <c r="B114" s="6"/>
      <c r="C114" s="7"/>
      <c r="D114" s="6"/>
      <c r="E114" s="6"/>
      <c r="F114" s="6"/>
      <c r="G114" s="6"/>
      <c r="H114" s="167"/>
      <c r="I114" s="13"/>
    </row>
    <row r="115" spans="1:9" ht="15">
      <c r="A115" s="6"/>
      <c r="B115" s="6"/>
      <c r="C115" s="7"/>
      <c r="D115" s="6"/>
      <c r="E115" s="6"/>
      <c r="F115" s="6"/>
      <c r="G115" s="6"/>
      <c r="H115" s="167"/>
      <c r="I115" s="13"/>
    </row>
    <row r="116" spans="1:9" ht="15">
      <c r="A116" s="6"/>
      <c r="B116" s="6"/>
      <c r="C116" s="7"/>
      <c r="D116" s="6"/>
      <c r="E116" s="6"/>
      <c r="F116" s="6"/>
      <c r="G116" s="6"/>
      <c r="H116" s="167"/>
      <c r="I116" s="13"/>
    </row>
    <row r="117" spans="1:9" ht="15">
      <c r="A117" s="6"/>
      <c r="B117" s="6"/>
      <c r="C117" s="7"/>
      <c r="D117" s="6"/>
      <c r="E117" s="6"/>
      <c r="F117" s="6"/>
      <c r="G117" s="6"/>
      <c r="H117" s="167"/>
      <c r="I117" s="13"/>
    </row>
    <row r="118" spans="1:9" ht="15">
      <c r="A118" s="6"/>
      <c r="B118" s="6"/>
      <c r="C118" s="7"/>
      <c r="D118" s="6"/>
      <c r="E118" s="6"/>
      <c r="F118" s="6"/>
      <c r="G118" s="6"/>
      <c r="H118" s="167"/>
      <c r="I118" s="13"/>
    </row>
    <row r="119" spans="1:9" ht="15">
      <c r="A119" s="6"/>
      <c r="B119" s="6"/>
      <c r="C119" s="7"/>
      <c r="D119" s="6"/>
      <c r="E119" s="6"/>
      <c r="F119" s="6"/>
      <c r="G119" s="6"/>
      <c r="H119" s="167"/>
      <c r="I119" s="13"/>
    </row>
    <row r="120" spans="1:9" ht="15">
      <c r="A120" s="733" t="s">
        <v>1127</v>
      </c>
      <c r="B120" s="733"/>
      <c r="C120" s="733"/>
      <c r="D120" s="733"/>
      <c r="E120" s="733"/>
      <c r="F120" s="733"/>
      <c r="G120" s="733"/>
      <c r="H120" s="733"/>
      <c r="I120" s="13"/>
    </row>
    <row r="121" spans="1:9" ht="15">
      <c r="A121" s="733" t="s">
        <v>831</v>
      </c>
      <c r="B121" s="733"/>
      <c r="C121" s="733"/>
      <c r="D121" s="733"/>
      <c r="E121" s="733"/>
      <c r="F121" s="733"/>
      <c r="G121" s="733"/>
      <c r="H121" s="733"/>
      <c r="I121" s="13"/>
    </row>
    <row r="122" spans="1:9" ht="15">
      <c r="A122" s="745" t="s">
        <v>832</v>
      </c>
      <c r="B122" s="745"/>
      <c r="C122" s="745"/>
      <c r="D122" s="745"/>
      <c r="E122" s="745"/>
      <c r="F122" s="745"/>
      <c r="G122" s="745"/>
      <c r="H122" s="745"/>
      <c r="I122" s="13"/>
    </row>
    <row r="123" spans="1:9" ht="15">
      <c r="A123" s="157"/>
      <c r="B123" s="733"/>
      <c r="C123" s="733"/>
      <c r="D123" s="733"/>
      <c r="E123" s="733"/>
      <c r="F123" s="733"/>
      <c r="G123" s="733"/>
      <c r="H123" s="733"/>
      <c r="I123" s="13"/>
    </row>
    <row r="124" spans="1:9" ht="15">
      <c r="A124" s="6"/>
      <c r="B124" s="746" t="s">
        <v>833</v>
      </c>
      <c r="C124" s="746"/>
      <c r="D124" s="746"/>
      <c r="E124" s="6">
        <v>100</v>
      </c>
      <c r="F124" s="6" t="s">
        <v>834</v>
      </c>
      <c r="G124" s="6"/>
      <c r="H124" s="167"/>
      <c r="I124" s="13"/>
    </row>
    <row r="125" spans="1:9" ht="15">
      <c r="A125" s="6"/>
      <c r="B125" s="746" t="s">
        <v>835</v>
      </c>
      <c r="C125" s="746"/>
      <c r="D125" s="746"/>
      <c r="E125" s="6">
        <v>3.85</v>
      </c>
      <c r="F125" s="6" t="s">
        <v>836</v>
      </c>
      <c r="G125" s="6"/>
      <c r="H125" s="167"/>
      <c r="I125" s="13"/>
    </row>
    <row r="126" spans="1:9" ht="15">
      <c r="A126" s="6"/>
      <c r="B126" s="744" t="s">
        <v>837</v>
      </c>
      <c r="C126" s="744"/>
      <c r="D126" s="744"/>
      <c r="E126" s="6"/>
      <c r="F126" s="6"/>
      <c r="G126" s="6"/>
      <c r="H126" s="167"/>
      <c r="I126" s="13"/>
    </row>
    <row r="127" spans="1:9" ht="15">
      <c r="A127" s="6"/>
      <c r="B127" s="744" t="s">
        <v>838</v>
      </c>
      <c r="C127" s="744"/>
      <c r="D127" s="744"/>
      <c r="E127" s="6"/>
      <c r="F127" s="6"/>
      <c r="G127" s="6"/>
      <c r="H127" s="167"/>
      <c r="I127" s="13"/>
    </row>
    <row r="128" spans="1:9" ht="15">
      <c r="A128" s="6"/>
      <c r="B128" s="744" t="s">
        <v>839</v>
      </c>
      <c r="C128" s="744"/>
      <c r="D128" s="744"/>
      <c r="E128" s="564">
        <v>1.15</v>
      </c>
      <c r="F128" s="400" t="s">
        <v>840</v>
      </c>
      <c r="G128" s="733">
        <v>2.313</v>
      </c>
      <c r="H128" s="733"/>
      <c r="I128" s="13"/>
    </row>
    <row r="129" spans="1:9" ht="15">
      <c r="A129" s="6"/>
      <c r="B129" s="744" t="s">
        <v>841</v>
      </c>
      <c r="C129" s="744"/>
      <c r="D129" s="744"/>
      <c r="E129" s="6"/>
      <c r="F129" s="6"/>
      <c r="G129" s="6"/>
      <c r="H129" s="167"/>
      <c r="I129" s="13"/>
    </row>
    <row r="130" spans="1:9" ht="15">
      <c r="A130" s="6"/>
      <c r="B130" s="744" t="s">
        <v>842</v>
      </c>
      <c r="C130" s="744"/>
      <c r="D130" s="744"/>
      <c r="E130" s="6">
        <v>1.11</v>
      </c>
      <c r="F130" s="6"/>
      <c r="G130" s="6"/>
      <c r="H130" s="167"/>
      <c r="I130" s="13"/>
    </row>
    <row r="131" spans="1:9" ht="15">
      <c r="A131" s="6"/>
      <c r="B131" s="744" t="s">
        <v>843</v>
      </c>
      <c r="C131" s="744"/>
      <c r="D131" s="744"/>
      <c r="E131" s="6">
        <v>1.07</v>
      </c>
      <c r="F131" s="6"/>
      <c r="G131" s="6"/>
      <c r="H131" s="167"/>
      <c r="I131" s="13"/>
    </row>
    <row r="132" spans="1:9" ht="15">
      <c r="A132" s="123"/>
      <c r="B132" s="123" t="s">
        <v>844</v>
      </c>
      <c r="C132" s="398"/>
      <c r="D132" s="544" t="s">
        <v>1049</v>
      </c>
      <c r="E132" s="123" t="s">
        <v>1050</v>
      </c>
      <c r="F132" s="703" t="s">
        <v>250</v>
      </c>
      <c r="G132" s="705"/>
      <c r="H132" s="545" t="s">
        <v>1051</v>
      </c>
      <c r="I132" s="13"/>
    </row>
    <row r="133" spans="1:9" ht="15">
      <c r="A133" s="9" t="s">
        <v>1052</v>
      </c>
      <c r="B133" s="9" t="s">
        <v>1053</v>
      </c>
      <c r="C133" s="172" t="s">
        <v>1054</v>
      </c>
      <c r="D133" s="9" t="s">
        <v>1055</v>
      </c>
      <c r="E133" s="9" t="s">
        <v>335</v>
      </c>
      <c r="F133" s="727" t="s">
        <v>249</v>
      </c>
      <c r="G133" s="728"/>
      <c r="H133" s="101" t="s">
        <v>1057</v>
      </c>
      <c r="I133" s="13"/>
    </row>
    <row r="134" spans="1:9" ht="15">
      <c r="A134" s="9" t="s">
        <v>539</v>
      </c>
      <c r="B134" s="9" t="s">
        <v>519</v>
      </c>
      <c r="C134" s="172" t="s">
        <v>309</v>
      </c>
      <c r="D134" s="9" t="s">
        <v>1058</v>
      </c>
      <c r="E134" s="9" t="s">
        <v>501</v>
      </c>
      <c r="F134" s="742"/>
      <c r="G134" s="743"/>
      <c r="H134" s="101" t="s">
        <v>311</v>
      </c>
      <c r="I134" s="13"/>
    </row>
    <row r="135" spans="1:9" ht="15">
      <c r="A135" s="9"/>
      <c r="B135" s="11"/>
      <c r="C135" s="399"/>
      <c r="D135" s="113" t="s">
        <v>1059</v>
      </c>
      <c r="E135" s="244"/>
      <c r="F135" s="706"/>
      <c r="G135" s="707"/>
      <c r="H135" s="547"/>
      <c r="I135" s="13"/>
    </row>
    <row r="136" spans="1:9" ht="15">
      <c r="A136" s="148">
        <v>1</v>
      </c>
      <c r="B136" s="169">
        <v>2</v>
      </c>
      <c r="C136" s="123">
        <v>3</v>
      </c>
      <c r="D136" s="169">
        <v>4</v>
      </c>
      <c r="E136" s="171">
        <v>5</v>
      </c>
      <c r="F136" s="706">
        <v>6</v>
      </c>
      <c r="G136" s="707"/>
      <c r="H136" s="147">
        <v>7</v>
      </c>
      <c r="I136" s="13"/>
    </row>
    <row r="137" spans="1:9" ht="15">
      <c r="A137" s="123" t="s">
        <v>343</v>
      </c>
      <c r="B137" s="154" t="s">
        <v>1060</v>
      </c>
      <c r="C137" s="123" t="s">
        <v>342</v>
      </c>
      <c r="D137" s="123"/>
      <c r="E137" s="565"/>
      <c r="F137" s="703"/>
      <c r="G137" s="705"/>
      <c r="H137" s="545">
        <f>H138+H139</f>
        <v>3366.56</v>
      </c>
      <c r="I137" s="13"/>
    </row>
    <row r="138" spans="1:9" ht="15">
      <c r="A138" s="9"/>
      <c r="B138" s="112" t="s">
        <v>796</v>
      </c>
      <c r="C138" s="9" t="s">
        <v>1061</v>
      </c>
      <c r="D138" s="9">
        <v>374</v>
      </c>
      <c r="E138" s="516">
        <f>D138*G128</f>
        <v>865.06</v>
      </c>
      <c r="F138" s="727">
        <v>3.85</v>
      </c>
      <c r="G138" s="728"/>
      <c r="H138" s="101">
        <f>E138*F138</f>
        <v>3330.48</v>
      </c>
      <c r="I138" s="13"/>
    </row>
    <row r="139" spans="1:9" ht="15">
      <c r="A139" s="9"/>
      <c r="B139" s="112" t="s">
        <v>797</v>
      </c>
      <c r="C139" s="9" t="s">
        <v>699</v>
      </c>
      <c r="D139" s="9">
        <v>780</v>
      </c>
      <c r="E139" s="516">
        <f>D139*G128</f>
        <v>1804.14</v>
      </c>
      <c r="F139" s="727">
        <v>0.02</v>
      </c>
      <c r="G139" s="728"/>
      <c r="H139" s="101">
        <f>E139*F139</f>
        <v>36.08</v>
      </c>
      <c r="I139" s="13"/>
    </row>
    <row r="140" spans="1:9" ht="15">
      <c r="A140" s="9" t="s">
        <v>349</v>
      </c>
      <c r="B140" s="112" t="s">
        <v>1062</v>
      </c>
      <c r="C140" s="9" t="s">
        <v>342</v>
      </c>
      <c r="D140" s="9"/>
      <c r="E140" s="9"/>
      <c r="F140" s="727"/>
      <c r="G140" s="728"/>
      <c r="H140" s="101">
        <f>H137*0.079</f>
        <v>265.96</v>
      </c>
      <c r="I140" s="13"/>
    </row>
    <row r="141" spans="1:9" ht="15">
      <c r="A141" s="9" t="s">
        <v>355</v>
      </c>
      <c r="B141" s="112" t="s">
        <v>1063</v>
      </c>
      <c r="C141" s="9" t="s">
        <v>342</v>
      </c>
      <c r="D141" s="9"/>
      <c r="E141" s="9"/>
      <c r="F141" s="727"/>
      <c r="G141" s="728"/>
      <c r="H141" s="101">
        <f>H137+H140</f>
        <v>3632.52</v>
      </c>
      <c r="I141" s="13"/>
    </row>
    <row r="142" spans="1:9" ht="15">
      <c r="A142" s="9" t="s">
        <v>807</v>
      </c>
      <c r="B142" s="112" t="s">
        <v>1064</v>
      </c>
      <c r="C142" s="9" t="s">
        <v>342</v>
      </c>
      <c r="D142" s="9"/>
      <c r="E142" s="9"/>
      <c r="F142" s="727"/>
      <c r="G142" s="728"/>
      <c r="H142" s="101">
        <f>H141*1.15</f>
        <v>4177.4</v>
      </c>
      <c r="I142" s="13"/>
    </row>
    <row r="143" spans="1:9" ht="28.5" customHeight="1">
      <c r="A143" s="549" t="s">
        <v>808</v>
      </c>
      <c r="B143" s="550" t="s">
        <v>247</v>
      </c>
      <c r="C143" s="9" t="s">
        <v>342</v>
      </c>
      <c r="D143" s="9"/>
      <c r="E143" s="9"/>
      <c r="F143" s="727"/>
      <c r="G143" s="728"/>
      <c r="H143" s="101">
        <f>H142*0.31</f>
        <v>1294.99</v>
      </c>
      <c r="I143" s="13"/>
    </row>
    <row r="144" spans="1:9" ht="15">
      <c r="A144" s="9" t="s">
        <v>809</v>
      </c>
      <c r="B144" s="112" t="s">
        <v>798</v>
      </c>
      <c r="C144" s="9" t="s">
        <v>799</v>
      </c>
      <c r="D144" s="516">
        <f>H150</f>
        <v>15.85</v>
      </c>
      <c r="E144" s="101"/>
      <c r="F144" s="734">
        <v>3.85</v>
      </c>
      <c r="G144" s="735"/>
      <c r="H144" s="101">
        <f>D144*F144</f>
        <v>61.02</v>
      </c>
      <c r="I144" s="13"/>
    </row>
    <row r="145" spans="1:9" ht="15">
      <c r="A145" s="9"/>
      <c r="B145" s="552" t="s">
        <v>800</v>
      </c>
      <c r="C145" s="9"/>
      <c r="D145" s="9"/>
      <c r="E145" s="146"/>
      <c r="F145" s="736"/>
      <c r="G145" s="737"/>
      <c r="H145" s="101"/>
      <c r="I145" s="13"/>
    </row>
    <row r="146" spans="1:9" ht="15">
      <c r="A146" s="9"/>
      <c r="B146" s="112" t="s">
        <v>801</v>
      </c>
      <c r="C146" s="9" t="s">
        <v>777</v>
      </c>
      <c r="D146" s="101">
        <f>"мат"!E89</f>
        <v>250</v>
      </c>
      <c r="E146" s="101"/>
      <c r="F146" s="738">
        <v>0.012</v>
      </c>
      <c r="G146" s="739"/>
      <c r="H146" s="101">
        <f>D146*F146*1.11</f>
        <v>3.33</v>
      </c>
      <c r="I146" s="13"/>
    </row>
    <row r="147" spans="1:9" ht="15">
      <c r="A147" s="9"/>
      <c r="B147" s="112" t="s">
        <v>802</v>
      </c>
      <c r="C147" s="9" t="s">
        <v>697</v>
      </c>
      <c r="D147" s="101">
        <f>"мат"!E90</f>
        <v>13</v>
      </c>
      <c r="E147" s="555"/>
      <c r="F147" s="736">
        <v>0.08</v>
      </c>
      <c r="G147" s="737"/>
      <c r="H147" s="101">
        <f>D147*F147*1.11</f>
        <v>1.15</v>
      </c>
      <c r="I147" s="13"/>
    </row>
    <row r="148" spans="1:9" ht="15">
      <c r="A148" s="9"/>
      <c r="B148" s="112" t="s">
        <v>803</v>
      </c>
      <c r="C148" s="9" t="s">
        <v>697</v>
      </c>
      <c r="D148" s="101">
        <f>"мат"!E91</f>
        <v>23</v>
      </c>
      <c r="E148" s="555"/>
      <c r="F148" s="738">
        <v>0.007</v>
      </c>
      <c r="G148" s="739"/>
      <c r="H148" s="101">
        <f>D148*F148*1.11</f>
        <v>0.18</v>
      </c>
      <c r="I148" s="13"/>
    </row>
    <row r="149" spans="1:9" ht="15">
      <c r="A149" s="11"/>
      <c r="B149" s="113" t="s">
        <v>804</v>
      </c>
      <c r="C149" s="11" t="s">
        <v>772</v>
      </c>
      <c r="D149" s="556">
        <f>"мат"!E80</f>
        <v>3.108</v>
      </c>
      <c r="E149" s="557"/>
      <c r="F149" s="740">
        <v>3.6</v>
      </c>
      <c r="G149" s="741"/>
      <c r="H149" s="547">
        <f>D149*F149</f>
        <v>11.19</v>
      </c>
      <c r="I149" s="13"/>
    </row>
    <row r="150" spans="1:9" ht="15">
      <c r="A150" s="9"/>
      <c r="B150" s="112" t="s">
        <v>805</v>
      </c>
      <c r="C150" s="9" t="s">
        <v>342</v>
      </c>
      <c r="D150" s="9"/>
      <c r="E150" s="146"/>
      <c r="F150" s="731"/>
      <c r="G150" s="732"/>
      <c r="H150" s="545">
        <f>SUM(H146:H149)</f>
        <v>15.85</v>
      </c>
      <c r="I150" s="13"/>
    </row>
    <row r="151" spans="1:9" ht="15">
      <c r="A151" s="11" t="s">
        <v>810</v>
      </c>
      <c r="B151" s="113" t="s">
        <v>1065</v>
      </c>
      <c r="C151" s="11" t="s">
        <v>342</v>
      </c>
      <c r="D151" s="11"/>
      <c r="E151" s="11"/>
      <c r="F151" s="706"/>
      <c r="G151" s="708"/>
      <c r="H151" s="547">
        <f>H160*1.07</f>
        <v>185.83</v>
      </c>
      <c r="I151" s="13"/>
    </row>
    <row r="152" spans="1:9" ht="15">
      <c r="A152" s="558" t="s">
        <v>811</v>
      </c>
      <c r="B152" s="559" t="s">
        <v>806</v>
      </c>
      <c r="C152" s="148" t="s">
        <v>342</v>
      </c>
      <c r="D152" s="148"/>
      <c r="E152" s="170"/>
      <c r="F152" s="729"/>
      <c r="G152" s="730"/>
      <c r="H152" s="560">
        <f>H142+H143+H144+H151</f>
        <v>5719.24</v>
      </c>
      <c r="I152" s="13"/>
    </row>
    <row r="153" spans="1:9" ht="15">
      <c r="A153" s="11" t="s">
        <v>812</v>
      </c>
      <c r="B153" s="561" t="s">
        <v>1066</v>
      </c>
      <c r="C153" s="11" t="s">
        <v>342</v>
      </c>
      <c r="D153" s="11"/>
      <c r="E153" s="169"/>
      <c r="F153" s="729"/>
      <c r="G153" s="730"/>
      <c r="H153" s="560">
        <f>H152</f>
        <v>5719.24</v>
      </c>
      <c r="I153" s="13"/>
    </row>
    <row r="154" spans="1:9" ht="15">
      <c r="A154" s="6"/>
      <c r="B154" s="733" t="s">
        <v>1128</v>
      </c>
      <c r="C154" s="733"/>
      <c r="D154" s="733"/>
      <c r="E154" s="733"/>
      <c r="F154" s="733"/>
      <c r="G154" s="733"/>
      <c r="H154" s="733"/>
      <c r="I154" s="13"/>
    </row>
    <row r="155" spans="1:9" ht="15">
      <c r="A155" s="6"/>
      <c r="B155" s="733" t="s">
        <v>1068</v>
      </c>
      <c r="C155" s="733"/>
      <c r="D155" s="733"/>
      <c r="E155" s="733"/>
      <c r="F155" s="733"/>
      <c r="G155" s="733"/>
      <c r="H155" s="733"/>
      <c r="I155" s="13"/>
    </row>
    <row r="156" spans="1:9" ht="15">
      <c r="A156" s="123" t="s">
        <v>1052</v>
      </c>
      <c r="B156" s="397" t="s">
        <v>844</v>
      </c>
      <c r="C156" s="123"/>
      <c r="D156" s="397" t="s">
        <v>1069</v>
      </c>
      <c r="E156" s="123" t="s">
        <v>1070</v>
      </c>
      <c r="F156" s="703" t="s">
        <v>1071</v>
      </c>
      <c r="G156" s="705"/>
      <c r="H156" s="545" t="s">
        <v>1072</v>
      </c>
      <c r="I156" s="13"/>
    </row>
    <row r="157" spans="1:9" ht="15">
      <c r="A157" s="9" t="s">
        <v>539</v>
      </c>
      <c r="B157" s="10" t="s">
        <v>491</v>
      </c>
      <c r="C157" s="9" t="s">
        <v>1073</v>
      </c>
      <c r="D157" s="10" t="s">
        <v>1074</v>
      </c>
      <c r="E157" s="9" t="s">
        <v>1075</v>
      </c>
      <c r="F157" s="727" t="s">
        <v>1076</v>
      </c>
      <c r="G157" s="728"/>
      <c r="H157" s="101" t="s">
        <v>1077</v>
      </c>
      <c r="I157" s="13"/>
    </row>
    <row r="158" spans="1:9" ht="15">
      <c r="A158" s="9"/>
      <c r="B158" s="10" t="s">
        <v>1078</v>
      </c>
      <c r="C158" s="9" t="s">
        <v>1079</v>
      </c>
      <c r="D158" s="10" t="s">
        <v>342</v>
      </c>
      <c r="E158" s="9" t="s">
        <v>1080</v>
      </c>
      <c r="F158" s="727" t="s">
        <v>1081</v>
      </c>
      <c r="G158" s="728"/>
      <c r="H158" s="101" t="s">
        <v>1082</v>
      </c>
      <c r="I158" s="13"/>
    </row>
    <row r="159" spans="1:9" ht="15">
      <c r="A159" s="11"/>
      <c r="B159" s="241"/>
      <c r="C159" s="11"/>
      <c r="D159" s="241"/>
      <c r="E159" s="11" t="s">
        <v>1083</v>
      </c>
      <c r="F159" s="706"/>
      <c r="G159" s="708"/>
      <c r="H159" s="547" t="s">
        <v>1084</v>
      </c>
      <c r="I159" s="13"/>
    </row>
    <row r="160" spans="1:9" ht="30">
      <c r="A160" s="123" t="s">
        <v>343</v>
      </c>
      <c r="B160" s="396" t="s">
        <v>1582</v>
      </c>
      <c r="C160" s="123">
        <v>1</v>
      </c>
      <c r="D160" s="7">
        <v>34396</v>
      </c>
      <c r="E160" s="123">
        <v>40</v>
      </c>
      <c r="F160" s="703">
        <v>3.85</v>
      </c>
      <c r="G160" s="705"/>
      <c r="H160" s="562">
        <f>F160*45.11</f>
        <v>173.67</v>
      </c>
      <c r="I160" s="13"/>
    </row>
    <row r="161" spans="1:9" ht="15">
      <c r="A161" s="113"/>
      <c r="B161" s="241"/>
      <c r="C161" s="11"/>
      <c r="D161" s="169"/>
      <c r="E161" s="11"/>
      <c r="F161" s="706"/>
      <c r="G161" s="708"/>
      <c r="H161" s="547"/>
      <c r="I161" s="13"/>
    </row>
    <row r="162" spans="1:9" ht="15">
      <c r="A162" s="6"/>
      <c r="B162" s="6"/>
      <c r="C162" s="7"/>
      <c r="D162" s="6"/>
      <c r="E162" s="6"/>
      <c r="F162" s="6"/>
      <c r="G162" s="6"/>
      <c r="H162" s="167"/>
      <c r="I162" s="13"/>
    </row>
    <row r="163" spans="1:9" ht="15">
      <c r="A163" s="6"/>
      <c r="B163" s="6"/>
      <c r="C163" s="7"/>
      <c r="D163" s="6"/>
      <c r="E163" s="6"/>
      <c r="F163" s="6"/>
      <c r="G163" s="6"/>
      <c r="H163" s="167"/>
      <c r="I163" s="13"/>
    </row>
    <row r="164" spans="1:9" ht="15">
      <c r="A164" s="6"/>
      <c r="B164" s="6"/>
      <c r="C164" s="7"/>
      <c r="D164" s="6"/>
      <c r="E164" s="6"/>
      <c r="F164" s="6"/>
      <c r="G164" s="6"/>
      <c r="H164" s="167"/>
      <c r="I164" s="13"/>
    </row>
    <row r="165" spans="1:9" ht="15">
      <c r="A165" s="6"/>
      <c r="B165" s="6"/>
      <c r="C165" s="7"/>
      <c r="D165" s="6"/>
      <c r="E165" s="6"/>
      <c r="F165" s="6"/>
      <c r="G165" s="6"/>
      <c r="H165" s="167"/>
      <c r="I165" s="13"/>
    </row>
    <row r="166" spans="1:9" ht="15">
      <c r="A166" s="6"/>
      <c r="B166" s="6"/>
      <c r="C166" s="7"/>
      <c r="D166" s="6"/>
      <c r="E166" s="6"/>
      <c r="F166" s="6"/>
      <c r="G166" s="6"/>
      <c r="H166" s="167"/>
      <c r="I166" s="13"/>
    </row>
    <row r="167" spans="1:9" ht="15">
      <c r="A167" s="6"/>
      <c r="B167" s="6"/>
      <c r="C167" s="7"/>
      <c r="D167" s="6"/>
      <c r="E167" s="6"/>
      <c r="F167" s="6"/>
      <c r="G167" s="6"/>
      <c r="H167" s="167"/>
      <c r="I167" s="13"/>
    </row>
    <row r="168" spans="1:9" ht="15">
      <c r="A168" s="6"/>
      <c r="B168" s="6"/>
      <c r="C168" s="7"/>
      <c r="D168" s="6"/>
      <c r="E168" s="6"/>
      <c r="F168" s="6"/>
      <c r="G168" s="6"/>
      <c r="H168" s="167"/>
      <c r="I168" s="13"/>
    </row>
    <row r="169" spans="1:9" ht="15">
      <c r="A169" s="6"/>
      <c r="B169" s="6"/>
      <c r="C169" s="7"/>
      <c r="D169" s="6"/>
      <c r="E169" s="6"/>
      <c r="F169" s="6"/>
      <c r="G169" s="6"/>
      <c r="H169" s="167"/>
      <c r="I169" s="13"/>
    </row>
    <row r="170" spans="1:9" ht="15">
      <c r="A170" s="6"/>
      <c r="B170" s="6"/>
      <c r="C170" s="7"/>
      <c r="D170" s="6"/>
      <c r="E170" s="6"/>
      <c r="F170" s="6"/>
      <c r="G170" s="6"/>
      <c r="H170" s="167"/>
      <c r="I170" s="13"/>
    </row>
    <row r="171" spans="1:9" ht="15">
      <c r="A171" s="6"/>
      <c r="B171" s="6"/>
      <c r="C171" s="7"/>
      <c r="D171" s="6"/>
      <c r="E171" s="6"/>
      <c r="F171" s="6"/>
      <c r="G171" s="6"/>
      <c r="H171" s="167"/>
      <c r="I171" s="13"/>
    </row>
    <row r="172" spans="1:9" ht="15">
      <c r="A172" s="6"/>
      <c r="B172" s="6"/>
      <c r="C172" s="7"/>
      <c r="D172" s="6"/>
      <c r="E172" s="6"/>
      <c r="F172" s="6"/>
      <c r="G172" s="6"/>
      <c r="H172" s="167"/>
      <c r="I172" s="13"/>
    </row>
    <row r="173" spans="1:9" ht="15">
      <c r="A173" s="6"/>
      <c r="B173" s="6"/>
      <c r="C173" s="7"/>
      <c r="D173" s="6"/>
      <c r="E173" s="6"/>
      <c r="F173" s="6"/>
      <c r="G173" s="6"/>
      <c r="H173" s="167"/>
      <c r="I173" s="13"/>
    </row>
    <row r="174" spans="1:9" ht="15">
      <c r="A174" s="6"/>
      <c r="B174" s="6"/>
      <c r="C174" s="7"/>
      <c r="D174" s="6"/>
      <c r="E174" s="6"/>
      <c r="F174" s="6"/>
      <c r="G174" s="6"/>
      <c r="H174" s="167"/>
      <c r="I174" s="13"/>
    </row>
    <row r="175" spans="1:9" ht="15">
      <c r="A175" s="6"/>
      <c r="B175" s="6"/>
      <c r="C175" s="7"/>
      <c r="D175" s="6"/>
      <c r="E175" s="6"/>
      <c r="F175" s="6"/>
      <c r="G175" s="6"/>
      <c r="H175" s="167"/>
      <c r="I175" s="13"/>
    </row>
    <row r="176" spans="1:9" ht="15">
      <c r="A176" s="6"/>
      <c r="B176" s="6"/>
      <c r="C176" s="7"/>
      <c r="D176" s="6"/>
      <c r="E176" s="6"/>
      <c r="F176" s="6"/>
      <c r="G176" s="6"/>
      <c r="H176" s="167"/>
      <c r="I176" s="13"/>
    </row>
    <row r="177" spans="1:9" ht="15">
      <c r="A177" s="6"/>
      <c r="B177" s="6"/>
      <c r="C177" s="7"/>
      <c r="D177" s="6"/>
      <c r="E177" s="6"/>
      <c r="F177" s="6"/>
      <c r="G177" s="6"/>
      <c r="H177" s="167"/>
      <c r="I177" s="13"/>
    </row>
    <row r="178" spans="1:9" ht="15">
      <c r="A178" s="6"/>
      <c r="B178" s="6"/>
      <c r="C178" s="7"/>
      <c r="D178" s="6"/>
      <c r="E178" s="6"/>
      <c r="F178" s="6"/>
      <c r="G178" s="6"/>
      <c r="H178" s="167"/>
      <c r="I178" s="13"/>
    </row>
    <row r="179" spans="1:9" ht="15">
      <c r="A179" s="6"/>
      <c r="B179" s="6"/>
      <c r="C179" s="7"/>
      <c r="D179" s="6"/>
      <c r="E179" s="6"/>
      <c r="F179" s="6"/>
      <c r="G179" s="6"/>
      <c r="H179" s="167"/>
      <c r="I179" s="13"/>
    </row>
    <row r="180" spans="1:9" ht="15">
      <c r="A180" s="733" t="s">
        <v>1125</v>
      </c>
      <c r="B180" s="733"/>
      <c r="C180" s="733"/>
      <c r="D180" s="733"/>
      <c r="E180" s="733"/>
      <c r="F180" s="733"/>
      <c r="G180" s="733"/>
      <c r="H180" s="733"/>
      <c r="I180" s="13"/>
    </row>
    <row r="181" spans="1:9" ht="15">
      <c r="A181" s="733" t="s">
        <v>831</v>
      </c>
      <c r="B181" s="733"/>
      <c r="C181" s="733"/>
      <c r="D181" s="733"/>
      <c r="E181" s="733"/>
      <c r="F181" s="733"/>
      <c r="G181" s="733"/>
      <c r="H181" s="733"/>
      <c r="I181" s="13"/>
    </row>
    <row r="182" spans="1:9" ht="15">
      <c r="A182" s="745" t="s">
        <v>668</v>
      </c>
      <c r="B182" s="745"/>
      <c r="C182" s="745"/>
      <c r="D182" s="745"/>
      <c r="E182" s="745"/>
      <c r="F182" s="745"/>
      <c r="G182" s="745"/>
      <c r="H182" s="745"/>
      <c r="I182" s="13"/>
    </row>
    <row r="183" spans="1:9" ht="15">
      <c r="A183" s="6"/>
      <c r="B183" s="746" t="s">
        <v>1086</v>
      </c>
      <c r="C183" s="746"/>
      <c r="D183" s="746"/>
      <c r="E183" s="6">
        <v>100</v>
      </c>
      <c r="F183" s="6" t="s">
        <v>834</v>
      </c>
      <c r="G183" s="6"/>
      <c r="H183" s="167"/>
      <c r="I183" s="13"/>
    </row>
    <row r="184" spans="1:9" ht="15">
      <c r="A184" s="6"/>
      <c r="B184" s="746" t="s">
        <v>1087</v>
      </c>
      <c r="C184" s="746"/>
      <c r="D184" s="746"/>
      <c r="E184" s="6">
        <v>6.54</v>
      </c>
      <c r="F184" s="6" t="s">
        <v>836</v>
      </c>
      <c r="G184" s="6"/>
      <c r="H184" s="167"/>
      <c r="I184" s="13"/>
    </row>
    <row r="185" spans="1:9" ht="15">
      <c r="A185" s="6"/>
      <c r="B185" s="744" t="s">
        <v>837</v>
      </c>
      <c r="C185" s="744"/>
      <c r="D185" s="744"/>
      <c r="E185" s="6"/>
      <c r="F185" s="6"/>
      <c r="G185" s="6"/>
      <c r="H185" s="167"/>
      <c r="I185" s="13"/>
    </row>
    <row r="186" spans="1:9" ht="15">
      <c r="A186" s="6"/>
      <c r="B186" s="744" t="s">
        <v>838</v>
      </c>
      <c r="C186" s="744"/>
      <c r="D186" s="744"/>
      <c r="E186" s="6"/>
      <c r="F186" s="6"/>
      <c r="G186" s="6"/>
      <c r="H186" s="167"/>
      <c r="I186" s="13"/>
    </row>
    <row r="187" spans="1:9" ht="15">
      <c r="A187" s="6"/>
      <c r="B187" s="744" t="s">
        <v>839</v>
      </c>
      <c r="C187" s="744"/>
      <c r="D187" s="744"/>
      <c r="E187" s="564">
        <v>1.15</v>
      </c>
      <c r="F187" s="400" t="s">
        <v>840</v>
      </c>
      <c r="G187" s="733">
        <v>2.313</v>
      </c>
      <c r="H187" s="733"/>
      <c r="I187" s="13"/>
    </row>
    <row r="188" spans="1:9" ht="15">
      <c r="A188" s="6"/>
      <c r="B188" s="744" t="s">
        <v>841</v>
      </c>
      <c r="C188" s="744"/>
      <c r="D188" s="744"/>
      <c r="E188" s="6"/>
      <c r="F188" s="6"/>
      <c r="G188" s="6"/>
      <c r="H188" s="167"/>
      <c r="I188" s="13"/>
    </row>
    <row r="189" spans="1:9" ht="15">
      <c r="A189" s="6"/>
      <c r="B189" s="744" t="s">
        <v>842</v>
      </c>
      <c r="C189" s="744"/>
      <c r="D189" s="744"/>
      <c r="E189" s="6">
        <v>1.11</v>
      </c>
      <c r="F189" s="6"/>
      <c r="G189" s="6"/>
      <c r="H189" s="167"/>
      <c r="I189" s="13"/>
    </row>
    <row r="190" spans="1:9" ht="15">
      <c r="A190" s="6"/>
      <c r="B190" s="744" t="s">
        <v>843</v>
      </c>
      <c r="C190" s="744"/>
      <c r="D190" s="744"/>
      <c r="E190" s="6">
        <v>1.07</v>
      </c>
      <c r="F190" s="6"/>
      <c r="G190" s="6"/>
      <c r="H190" s="167"/>
      <c r="I190" s="13"/>
    </row>
    <row r="191" spans="1:9" ht="15">
      <c r="A191" s="123"/>
      <c r="B191" s="123" t="s">
        <v>844</v>
      </c>
      <c r="C191" s="123"/>
      <c r="D191" s="544" t="s">
        <v>1049</v>
      </c>
      <c r="E191" s="123" t="s">
        <v>1050</v>
      </c>
      <c r="F191" s="703" t="s">
        <v>251</v>
      </c>
      <c r="G191" s="705"/>
      <c r="H191" s="545" t="s">
        <v>1051</v>
      </c>
      <c r="I191" s="13"/>
    </row>
    <row r="192" spans="1:9" ht="15">
      <c r="A192" s="9" t="s">
        <v>1052</v>
      </c>
      <c r="B192" s="9" t="s">
        <v>1053</v>
      </c>
      <c r="C192" s="9" t="s">
        <v>1123</v>
      </c>
      <c r="D192" s="9" t="s">
        <v>1055</v>
      </c>
      <c r="E192" s="9" t="s">
        <v>335</v>
      </c>
      <c r="F192" s="727" t="s">
        <v>249</v>
      </c>
      <c r="G192" s="728"/>
      <c r="H192" s="101" t="s">
        <v>1057</v>
      </c>
      <c r="I192" s="13"/>
    </row>
    <row r="193" spans="1:9" ht="15">
      <c r="A193" s="9" t="s">
        <v>539</v>
      </c>
      <c r="B193" s="9" t="s">
        <v>519</v>
      </c>
      <c r="C193" s="9"/>
      <c r="D193" s="9" t="s">
        <v>1058</v>
      </c>
      <c r="E193" s="9" t="s">
        <v>501</v>
      </c>
      <c r="F193" s="742"/>
      <c r="G193" s="743"/>
      <c r="H193" s="101" t="s">
        <v>311</v>
      </c>
      <c r="I193" s="13"/>
    </row>
    <row r="194" spans="1:9" ht="15">
      <c r="A194" s="9"/>
      <c r="B194" s="11"/>
      <c r="C194" s="11"/>
      <c r="D194" s="113" t="s">
        <v>1059</v>
      </c>
      <c r="E194" s="113"/>
      <c r="F194" s="706"/>
      <c r="G194" s="707"/>
      <c r="H194" s="547"/>
      <c r="I194" s="13"/>
    </row>
    <row r="195" spans="1:9" ht="15">
      <c r="A195" s="148">
        <v>1</v>
      </c>
      <c r="B195" s="169">
        <v>2</v>
      </c>
      <c r="C195" s="148">
        <v>3</v>
      </c>
      <c r="D195" s="169">
        <v>4</v>
      </c>
      <c r="E195" s="148">
        <v>5</v>
      </c>
      <c r="F195" s="706">
        <v>6</v>
      </c>
      <c r="G195" s="707"/>
      <c r="H195" s="147">
        <v>7</v>
      </c>
      <c r="I195" s="13"/>
    </row>
    <row r="196" spans="1:9" ht="15">
      <c r="A196" s="9" t="s">
        <v>343</v>
      </c>
      <c r="B196" s="514" t="s">
        <v>1060</v>
      </c>
      <c r="C196" s="9" t="s">
        <v>342</v>
      </c>
      <c r="D196" s="398"/>
      <c r="E196" s="548"/>
      <c r="F196" s="703"/>
      <c r="G196" s="705"/>
      <c r="H196" s="545">
        <f>H197+H198</f>
        <v>5693.57</v>
      </c>
      <c r="I196" s="13"/>
    </row>
    <row r="197" spans="1:9" ht="15">
      <c r="A197" s="9"/>
      <c r="B197" s="505" t="s">
        <v>796</v>
      </c>
      <c r="C197" s="9" t="s">
        <v>1061</v>
      </c>
      <c r="D197" s="9">
        <v>374</v>
      </c>
      <c r="E197" s="159">
        <f>D197*G187</f>
        <v>865.06</v>
      </c>
      <c r="F197" s="727">
        <v>6.54</v>
      </c>
      <c r="G197" s="728"/>
      <c r="H197" s="101">
        <f>E197*F197</f>
        <v>5657.49</v>
      </c>
      <c r="I197" s="13"/>
    </row>
    <row r="198" spans="1:9" ht="15">
      <c r="A198" s="9"/>
      <c r="B198" s="505" t="s">
        <v>797</v>
      </c>
      <c r="C198" s="9" t="s">
        <v>699</v>
      </c>
      <c r="D198" s="9">
        <v>780</v>
      </c>
      <c r="E198" s="159">
        <f>D198*G187</f>
        <v>1804.14</v>
      </c>
      <c r="F198" s="727">
        <v>0.02</v>
      </c>
      <c r="G198" s="728"/>
      <c r="H198" s="101">
        <f>E198*F198</f>
        <v>36.08</v>
      </c>
      <c r="I198" s="13"/>
    </row>
    <row r="199" spans="1:9" ht="15">
      <c r="A199" s="9" t="s">
        <v>349</v>
      </c>
      <c r="B199" s="505" t="s">
        <v>1062</v>
      </c>
      <c r="C199" s="9" t="s">
        <v>342</v>
      </c>
      <c r="D199" s="9"/>
      <c r="E199" s="10"/>
      <c r="F199" s="727"/>
      <c r="G199" s="728"/>
      <c r="H199" s="101">
        <f>H196*0.079</f>
        <v>449.79</v>
      </c>
      <c r="I199" s="13"/>
    </row>
    <row r="200" spans="1:9" ht="15">
      <c r="A200" s="9" t="s">
        <v>355</v>
      </c>
      <c r="B200" s="505" t="s">
        <v>1063</v>
      </c>
      <c r="C200" s="9" t="s">
        <v>342</v>
      </c>
      <c r="D200" s="9"/>
      <c r="E200" s="10"/>
      <c r="F200" s="727"/>
      <c r="G200" s="728"/>
      <c r="H200" s="101">
        <f>H196+H199</f>
        <v>6143.36</v>
      </c>
      <c r="I200" s="13"/>
    </row>
    <row r="201" spans="1:9" ht="15">
      <c r="A201" s="9" t="s">
        <v>807</v>
      </c>
      <c r="B201" s="505" t="s">
        <v>1064</v>
      </c>
      <c r="C201" s="9" t="s">
        <v>342</v>
      </c>
      <c r="D201" s="9"/>
      <c r="E201" s="10"/>
      <c r="F201" s="727"/>
      <c r="G201" s="728"/>
      <c r="H201" s="101">
        <f>H200*1.15</f>
        <v>7064.86</v>
      </c>
      <c r="I201" s="13"/>
    </row>
    <row r="202" spans="1:9" ht="27.75" customHeight="1">
      <c r="A202" s="549" t="s">
        <v>808</v>
      </c>
      <c r="B202" s="550" t="s">
        <v>247</v>
      </c>
      <c r="C202" s="9" t="s">
        <v>342</v>
      </c>
      <c r="D202" s="9"/>
      <c r="E202" s="10"/>
      <c r="F202" s="727"/>
      <c r="G202" s="728"/>
      <c r="H202" s="101">
        <f>H201*0.31</f>
        <v>2190.11</v>
      </c>
      <c r="I202" s="13"/>
    </row>
    <row r="203" spans="1:9" ht="15">
      <c r="A203" s="9" t="s">
        <v>809</v>
      </c>
      <c r="B203" s="112" t="s">
        <v>798</v>
      </c>
      <c r="C203" s="9" t="s">
        <v>799</v>
      </c>
      <c r="D203" s="516">
        <f>H209</f>
        <v>15.85</v>
      </c>
      <c r="E203" s="101"/>
      <c r="F203" s="734">
        <v>6.54</v>
      </c>
      <c r="G203" s="735"/>
      <c r="H203" s="101">
        <f>D203*F203</f>
        <v>103.66</v>
      </c>
      <c r="I203" s="13"/>
    </row>
    <row r="204" spans="1:9" ht="15">
      <c r="A204" s="9"/>
      <c r="B204" s="552" t="s">
        <v>800</v>
      </c>
      <c r="C204" s="9"/>
      <c r="D204" s="9"/>
      <c r="E204" s="146"/>
      <c r="F204" s="736"/>
      <c r="G204" s="737"/>
      <c r="H204" s="101"/>
      <c r="I204" s="13"/>
    </row>
    <row r="205" spans="1:9" ht="15">
      <c r="A205" s="9"/>
      <c r="B205" s="112" t="s">
        <v>801</v>
      </c>
      <c r="C205" s="9" t="s">
        <v>777</v>
      </c>
      <c r="D205" s="101">
        <f>"мат"!E89</f>
        <v>250</v>
      </c>
      <c r="E205" s="101"/>
      <c r="F205" s="738">
        <v>0.012</v>
      </c>
      <c r="G205" s="739"/>
      <c r="H205" s="101">
        <f>D205*F205*1.11</f>
        <v>3.33</v>
      </c>
      <c r="I205" s="13"/>
    </row>
    <row r="206" spans="1:9" ht="15">
      <c r="A206" s="9"/>
      <c r="B206" s="112" t="s">
        <v>802</v>
      </c>
      <c r="C206" s="9" t="s">
        <v>697</v>
      </c>
      <c r="D206" s="101">
        <f>"мат"!E90</f>
        <v>13</v>
      </c>
      <c r="E206" s="555"/>
      <c r="F206" s="736">
        <v>0.08</v>
      </c>
      <c r="G206" s="737"/>
      <c r="H206" s="101">
        <f>D206*F206*1.11</f>
        <v>1.15</v>
      </c>
      <c r="I206" s="13"/>
    </row>
    <row r="207" spans="1:9" ht="15">
      <c r="A207" s="9"/>
      <c r="B207" s="112" t="s">
        <v>803</v>
      </c>
      <c r="C207" s="9" t="s">
        <v>697</v>
      </c>
      <c r="D207" s="101">
        <f>"мат"!E91</f>
        <v>23</v>
      </c>
      <c r="E207" s="555"/>
      <c r="F207" s="738">
        <v>0.007</v>
      </c>
      <c r="G207" s="739"/>
      <c r="H207" s="101">
        <f>D207*F207*1.11</f>
        <v>0.18</v>
      </c>
      <c r="I207" s="13"/>
    </row>
    <row r="208" spans="1:9" ht="15">
      <c r="A208" s="9"/>
      <c r="B208" s="113" t="s">
        <v>804</v>
      </c>
      <c r="C208" s="11" t="s">
        <v>772</v>
      </c>
      <c r="D208" s="556">
        <f>"мат"!E80</f>
        <v>3.108</v>
      </c>
      <c r="E208" s="557"/>
      <c r="F208" s="740">
        <v>3.6</v>
      </c>
      <c r="G208" s="741"/>
      <c r="H208" s="547">
        <f>D208*F208</f>
        <v>11.19</v>
      </c>
      <c r="I208" s="13"/>
    </row>
    <row r="209" spans="1:9" ht="15">
      <c r="A209" s="9"/>
      <c r="B209" s="112" t="s">
        <v>805</v>
      </c>
      <c r="C209" s="9" t="s">
        <v>342</v>
      </c>
      <c r="D209" s="9"/>
      <c r="E209" s="146"/>
      <c r="F209" s="736"/>
      <c r="G209" s="737"/>
      <c r="H209" s="101">
        <f>SUM(H205:H208)</f>
        <v>15.85</v>
      </c>
      <c r="I209" s="13"/>
    </row>
    <row r="210" spans="1:9" ht="15">
      <c r="A210" s="9" t="s">
        <v>810</v>
      </c>
      <c r="B210" s="505" t="s">
        <v>1065</v>
      </c>
      <c r="C210" s="9" t="s">
        <v>342</v>
      </c>
      <c r="D210" s="9"/>
      <c r="E210" s="10"/>
      <c r="F210" s="706"/>
      <c r="G210" s="708"/>
      <c r="H210" s="547">
        <f>H220*1.07</f>
        <v>315.67</v>
      </c>
      <c r="I210" s="13"/>
    </row>
    <row r="211" spans="1:9" ht="15">
      <c r="A211" s="558" t="s">
        <v>811</v>
      </c>
      <c r="B211" s="559" t="s">
        <v>806</v>
      </c>
      <c r="C211" s="148" t="s">
        <v>342</v>
      </c>
      <c r="D211" s="148"/>
      <c r="E211" s="170"/>
      <c r="F211" s="729"/>
      <c r="G211" s="730"/>
      <c r="H211" s="560">
        <f>H201+H202+H203+H210</f>
        <v>9674.3</v>
      </c>
      <c r="I211" s="13"/>
    </row>
    <row r="212" spans="1:9" ht="15">
      <c r="A212" s="11" t="s">
        <v>812</v>
      </c>
      <c r="B212" s="561" t="s">
        <v>1066</v>
      </c>
      <c r="C212" s="11" t="s">
        <v>342</v>
      </c>
      <c r="D212" s="11"/>
      <c r="E212" s="169"/>
      <c r="F212" s="729"/>
      <c r="G212" s="730"/>
      <c r="H212" s="560">
        <f>H211</f>
        <v>9674.3</v>
      </c>
      <c r="I212" s="13"/>
    </row>
    <row r="213" spans="1:9" ht="15">
      <c r="A213" s="733" t="s">
        <v>1126</v>
      </c>
      <c r="B213" s="733"/>
      <c r="C213" s="733"/>
      <c r="D213" s="733"/>
      <c r="E213" s="733"/>
      <c r="F213" s="733"/>
      <c r="G213" s="733"/>
      <c r="H213" s="733"/>
      <c r="I213" s="13"/>
    </row>
    <row r="214" spans="1:9" ht="15">
      <c r="A214" s="707" t="s">
        <v>1068</v>
      </c>
      <c r="B214" s="707"/>
      <c r="C214" s="707"/>
      <c r="D214" s="707"/>
      <c r="E214" s="707"/>
      <c r="F214" s="707"/>
      <c r="G214" s="707"/>
      <c r="H214" s="707"/>
      <c r="I214" s="13"/>
    </row>
    <row r="215" spans="1:9" ht="15">
      <c r="A215" s="123" t="s">
        <v>1052</v>
      </c>
      <c r="B215" s="397" t="s">
        <v>844</v>
      </c>
      <c r="C215" s="123"/>
      <c r="D215" s="397" t="s">
        <v>1069</v>
      </c>
      <c r="E215" s="154" t="s">
        <v>1070</v>
      </c>
      <c r="F215" s="703" t="s">
        <v>1071</v>
      </c>
      <c r="G215" s="705"/>
      <c r="H215" s="545" t="s">
        <v>1072</v>
      </c>
      <c r="I215" s="13"/>
    </row>
    <row r="216" spans="1:9" ht="15">
      <c r="A216" s="9" t="s">
        <v>539</v>
      </c>
      <c r="B216" s="10" t="s">
        <v>491</v>
      </c>
      <c r="C216" s="9" t="s">
        <v>1073</v>
      </c>
      <c r="D216" s="10" t="s">
        <v>1074</v>
      </c>
      <c r="E216" s="112" t="s">
        <v>1075</v>
      </c>
      <c r="F216" s="727" t="s">
        <v>1076</v>
      </c>
      <c r="G216" s="728"/>
      <c r="H216" s="101" t="s">
        <v>1077</v>
      </c>
      <c r="I216" s="13"/>
    </row>
    <row r="217" spans="1:9" ht="15">
      <c r="A217" s="9"/>
      <c r="B217" s="10" t="s">
        <v>1078</v>
      </c>
      <c r="C217" s="9" t="s">
        <v>1079</v>
      </c>
      <c r="D217" s="10" t="s">
        <v>342</v>
      </c>
      <c r="E217" s="112" t="s">
        <v>1080</v>
      </c>
      <c r="F217" s="727" t="s">
        <v>1081</v>
      </c>
      <c r="G217" s="728"/>
      <c r="H217" s="101" t="s">
        <v>1082</v>
      </c>
      <c r="I217" s="13"/>
    </row>
    <row r="218" spans="1:9" ht="15">
      <c r="A218" s="11"/>
      <c r="B218" s="241"/>
      <c r="C218" s="11"/>
      <c r="D218" s="241"/>
      <c r="E218" s="113"/>
      <c r="F218" s="706"/>
      <c r="G218" s="708"/>
      <c r="H218" s="547" t="s">
        <v>1084</v>
      </c>
      <c r="I218" s="13"/>
    </row>
    <row r="219" spans="1:9" ht="30">
      <c r="A219" s="123" t="s">
        <v>343</v>
      </c>
      <c r="B219" s="396" t="s">
        <v>1582</v>
      </c>
      <c r="C219" s="123">
        <v>1</v>
      </c>
      <c r="D219" s="7">
        <v>34396</v>
      </c>
      <c r="E219" s="123">
        <v>40</v>
      </c>
      <c r="F219" s="703">
        <v>6.54</v>
      </c>
      <c r="G219" s="705"/>
      <c r="H219" s="562">
        <f>F219*45.11</f>
        <v>295.02</v>
      </c>
      <c r="I219" s="13"/>
    </row>
    <row r="220" spans="1:9" ht="15">
      <c r="A220" s="155"/>
      <c r="B220" s="563" t="s">
        <v>701</v>
      </c>
      <c r="C220" s="148"/>
      <c r="D220" s="170"/>
      <c r="E220" s="148"/>
      <c r="F220" s="729"/>
      <c r="G220" s="730"/>
      <c r="H220" s="560">
        <f>H219</f>
        <v>295.02</v>
      </c>
      <c r="I220" s="13"/>
    </row>
    <row r="221" spans="1:9" ht="15">
      <c r="A221" s="6"/>
      <c r="B221" s="6"/>
      <c r="C221" s="7"/>
      <c r="D221" s="6"/>
      <c r="E221" s="6"/>
      <c r="F221" s="6"/>
      <c r="G221" s="6"/>
      <c r="H221" s="167"/>
      <c r="I221" s="13"/>
    </row>
    <row r="222" spans="1:9" ht="15">
      <c r="A222" s="6"/>
      <c r="B222" s="6"/>
      <c r="C222" s="7"/>
      <c r="D222" s="6"/>
      <c r="E222" s="6"/>
      <c r="F222" s="6"/>
      <c r="G222" s="6"/>
      <c r="H222" s="167"/>
      <c r="I222" s="13"/>
    </row>
    <row r="223" spans="1:9" ht="15">
      <c r="A223" s="6"/>
      <c r="B223" s="6"/>
      <c r="C223" s="7"/>
      <c r="D223" s="6"/>
      <c r="E223" s="6"/>
      <c r="F223" s="6"/>
      <c r="G223" s="6"/>
      <c r="H223" s="167"/>
      <c r="I223" s="13"/>
    </row>
    <row r="224" spans="1:9" ht="15">
      <c r="A224" s="6"/>
      <c r="B224" s="6"/>
      <c r="C224" s="7"/>
      <c r="D224" s="6"/>
      <c r="E224" s="6"/>
      <c r="F224" s="6"/>
      <c r="G224" s="6"/>
      <c r="H224" s="167"/>
      <c r="I224" s="13"/>
    </row>
    <row r="225" spans="1:9" ht="15">
      <c r="A225" s="6"/>
      <c r="B225" s="6"/>
      <c r="C225" s="7"/>
      <c r="D225" s="6"/>
      <c r="E225" s="6"/>
      <c r="F225" s="6"/>
      <c r="G225" s="6"/>
      <c r="H225" s="167"/>
      <c r="I225" s="13"/>
    </row>
    <row r="226" spans="1:9" ht="15">
      <c r="A226" s="6"/>
      <c r="B226" s="6"/>
      <c r="C226" s="7"/>
      <c r="D226" s="6"/>
      <c r="E226" s="6"/>
      <c r="F226" s="6"/>
      <c r="G226" s="6"/>
      <c r="H226" s="167"/>
      <c r="I226" s="13"/>
    </row>
    <row r="227" spans="1:9" ht="15">
      <c r="A227" s="6"/>
      <c r="B227" s="6"/>
      <c r="C227" s="7"/>
      <c r="D227" s="6"/>
      <c r="E227" s="6"/>
      <c r="F227" s="6"/>
      <c r="G227" s="6"/>
      <c r="H227" s="167"/>
      <c r="I227" s="13"/>
    </row>
    <row r="228" spans="1:9" ht="15">
      <c r="A228" s="6"/>
      <c r="B228" s="6"/>
      <c r="C228" s="7"/>
      <c r="D228" s="6"/>
      <c r="E228" s="6"/>
      <c r="F228" s="6"/>
      <c r="G228" s="6"/>
      <c r="H228" s="167"/>
      <c r="I228" s="13"/>
    </row>
    <row r="229" spans="1:9" ht="15">
      <c r="A229" s="6"/>
      <c r="B229" s="6"/>
      <c r="C229" s="7"/>
      <c r="D229" s="6"/>
      <c r="E229" s="6"/>
      <c r="F229" s="6"/>
      <c r="G229" s="6"/>
      <c r="H229" s="167"/>
      <c r="I229" s="13"/>
    </row>
    <row r="230" spans="1:9" ht="15">
      <c r="A230" s="6"/>
      <c r="B230" s="6"/>
      <c r="C230" s="7"/>
      <c r="D230" s="6"/>
      <c r="E230" s="6"/>
      <c r="F230" s="6"/>
      <c r="G230" s="6"/>
      <c r="H230" s="167"/>
      <c r="I230" s="13"/>
    </row>
    <row r="231" spans="1:9" ht="15">
      <c r="A231" s="6"/>
      <c r="B231" s="6"/>
      <c r="C231" s="7"/>
      <c r="D231" s="6"/>
      <c r="E231" s="6"/>
      <c r="F231" s="6"/>
      <c r="G231" s="6"/>
      <c r="H231" s="167"/>
      <c r="I231" s="13"/>
    </row>
    <row r="232" spans="1:9" ht="15">
      <c r="A232" s="6"/>
      <c r="B232" s="6"/>
      <c r="C232" s="7"/>
      <c r="D232" s="6"/>
      <c r="E232" s="6"/>
      <c r="F232" s="6"/>
      <c r="G232" s="6"/>
      <c r="H232" s="167"/>
      <c r="I232" s="13"/>
    </row>
    <row r="233" spans="1:9" ht="15">
      <c r="A233" s="6"/>
      <c r="B233" s="6"/>
      <c r="C233" s="7"/>
      <c r="D233" s="6"/>
      <c r="E233" s="6"/>
      <c r="F233" s="6"/>
      <c r="G233" s="6"/>
      <c r="H233" s="167"/>
      <c r="I233" s="13"/>
    </row>
    <row r="234" spans="1:9" ht="15">
      <c r="A234" s="6"/>
      <c r="B234" s="6"/>
      <c r="C234" s="7"/>
      <c r="D234" s="6"/>
      <c r="E234" s="6"/>
      <c r="F234" s="6"/>
      <c r="G234" s="6"/>
      <c r="H234" s="167"/>
      <c r="I234" s="13"/>
    </row>
    <row r="235" spans="1:9" ht="15">
      <c r="A235" s="6"/>
      <c r="B235" s="6"/>
      <c r="C235" s="7"/>
      <c r="D235" s="6"/>
      <c r="E235" s="6"/>
      <c r="F235" s="6"/>
      <c r="G235" s="6"/>
      <c r="H235" s="167"/>
      <c r="I235" s="13"/>
    </row>
    <row r="236" spans="1:9" ht="15">
      <c r="A236" s="6"/>
      <c r="B236" s="6"/>
      <c r="C236" s="7"/>
      <c r="D236" s="6"/>
      <c r="E236" s="6"/>
      <c r="F236" s="6"/>
      <c r="G236" s="6"/>
      <c r="H236" s="167"/>
      <c r="I236" s="13"/>
    </row>
    <row r="237" spans="1:9" ht="15">
      <c r="A237" s="6"/>
      <c r="B237" s="6"/>
      <c r="C237" s="7"/>
      <c r="D237" s="6"/>
      <c r="E237" s="6"/>
      <c r="F237" s="6"/>
      <c r="G237" s="6"/>
      <c r="H237" s="167"/>
      <c r="I237" s="13"/>
    </row>
    <row r="238" spans="1:9" ht="15">
      <c r="A238" s="6"/>
      <c r="B238" s="6"/>
      <c r="C238" s="7"/>
      <c r="D238" s="6"/>
      <c r="E238" s="6"/>
      <c r="F238" s="6"/>
      <c r="G238" s="6"/>
      <c r="H238" s="167"/>
      <c r="I238" s="13"/>
    </row>
    <row r="239" spans="1:9" ht="15">
      <c r="A239" s="6"/>
      <c r="B239" s="6"/>
      <c r="C239" s="7"/>
      <c r="D239" s="6"/>
      <c r="E239" s="6"/>
      <c r="F239" s="6"/>
      <c r="G239" s="6"/>
      <c r="H239" s="167"/>
      <c r="I239" s="13"/>
    </row>
    <row r="240" spans="1:9" ht="15">
      <c r="A240" s="733" t="s">
        <v>1129</v>
      </c>
      <c r="B240" s="733"/>
      <c r="C240" s="733"/>
      <c r="D240" s="733"/>
      <c r="E240" s="733"/>
      <c r="F240" s="733"/>
      <c r="G240" s="733"/>
      <c r="H240" s="733"/>
      <c r="I240" s="150"/>
    </row>
    <row r="241" spans="1:9" ht="15">
      <c r="A241" s="733" t="s">
        <v>831</v>
      </c>
      <c r="B241" s="733"/>
      <c r="C241" s="733"/>
      <c r="D241" s="733"/>
      <c r="E241" s="733"/>
      <c r="F241" s="733"/>
      <c r="G241" s="733"/>
      <c r="H241" s="733"/>
      <c r="I241" s="150"/>
    </row>
    <row r="242" spans="1:9" ht="15">
      <c r="A242" s="745" t="s">
        <v>943</v>
      </c>
      <c r="B242" s="745"/>
      <c r="C242" s="745"/>
      <c r="D242" s="745"/>
      <c r="E242" s="745"/>
      <c r="F242" s="745"/>
      <c r="G242" s="745"/>
      <c r="H242" s="745"/>
      <c r="I242" s="161"/>
    </row>
    <row r="243" spans="1:9" ht="14.25" customHeight="1">
      <c r="A243" s="745"/>
      <c r="B243" s="745"/>
      <c r="C243" s="745"/>
      <c r="D243" s="745"/>
      <c r="E243" s="745"/>
      <c r="F243" s="745"/>
      <c r="G243" s="745"/>
      <c r="H243" s="745"/>
      <c r="I243" s="157"/>
    </row>
    <row r="244" spans="1:9" ht="15">
      <c r="A244" s="6"/>
      <c r="B244" s="746" t="s">
        <v>1086</v>
      </c>
      <c r="C244" s="746"/>
      <c r="D244" s="746"/>
      <c r="E244" s="6">
        <v>100</v>
      </c>
      <c r="F244" s="6" t="s">
        <v>834</v>
      </c>
      <c r="G244" s="6"/>
      <c r="H244" s="167"/>
      <c r="I244" s="6"/>
    </row>
    <row r="245" spans="1:9" ht="15">
      <c r="A245" s="6"/>
      <c r="B245" s="746" t="s">
        <v>1087</v>
      </c>
      <c r="C245" s="746"/>
      <c r="D245" s="746"/>
      <c r="E245" s="6">
        <v>7.32</v>
      </c>
      <c r="F245" s="6" t="s">
        <v>836</v>
      </c>
      <c r="G245" s="6"/>
      <c r="H245" s="167"/>
      <c r="I245" s="6"/>
    </row>
    <row r="246" spans="1:9" ht="15">
      <c r="A246" s="6"/>
      <c r="B246" s="744" t="s">
        <v>837</v>
      </c>
      <c r="C246" s="744"/>
      <c r="D246" s="744"/>
      <c r="E246" s="6"/>
      <c r="F246" s="6"/>
      <c r="G246" s="6"/>
      <c r="H246" s="167"/>
      <c r="I246" s="6"/>
    </row>
    <row r="247" spans="1:9" ht="15">
      <c r="A247" s="6"/>
      <c r="B247" s="744" t="s">
        <v>838</v>
      </c>
      <c r="C247" s="744"/>
      <c r="D247" s="744"/>
      <c r="E247" s="6"/>
      <c r="F247" s="6"/>
      <c r="G247" s="6"/>
      <c r="H247" s="167"/>
      <c r="I247" s="6"/>
    </row>
    <row r="248" spans="1:9" ht="15">
      <c r="A248" s="6"/>
      <c r="B248" s="744" t="s">
        <v>839</v>
      </c>
      <c r="C248" s="744"/>
      <c r="D248" s="744"/>
      <c r="E248" s="6">
        <v>1.15</v>
      </c>
      <c r="F248" s="400" t="s">
        <v>840</v>
      </c>
      <c r="G248" s="733">
        <v>2.313</v>
      </c>
      <c r="H248" s="733"/>
      <c r="I248" s="6"/>
    </row>
    <row r="249" spans="1:9" ht="15">
      <c r="A249" s="6"/>
      <c r="B249" s="744" t="s">
        <v>841</v>
      </c>
      <c r="C249" s="744"/>
      <c r="D249" s="744"/>
      <c r="E249" s="6"/>
      <c r="F249" s="6"/>
      <c r="G249" s="6"/>
      <c r="H249" s="167"/>
      <c r="I249" s="6"/>
    </row>
    <row r="250" spans="1:9" ht="15">
      <c r="A250" s="6"/>
      <c r="B250" s="744" t="s">
        <v>842</v>
      </c>
      <c r="C250" s="744"/>
      <c r="D250" s="744"/>
      <c r="E250" s="6">
        <v>1.11</v>
      </c>
      <c r="F250" s="6"/>
      <c r="G250" s="6"/>
      <c r="H250" s="167"/>
      <c r="I250" s="6"/>
    </row>
    <row r="251" spans="1:9" ht="15">
      <c r="A251" s="6"/>
      <c r="B251" s="744" t="s">
        <v>843</v>
      </c>
      <c r="C251" s="744"/>
      <c r="D251" s="744"/>
      <c r="E251" s="6">
        <v>1.07</v>
      </c>
      <c r="F251" s="6"/>
      <c r="G251" s="6"/>
      <c r="H251" s="167"/>
      <c r="I251" s="6"/>
    </row>
    <row r="252" spans="1:9" ht="15">
      <c r="A252" s="123"/>
      <c r="B252" s="566"/>
      <c r="C252" s="123"/>
      <c r="D252" s="544" t="s">
        <v>1049</v>
      </c>
      <c r="E252" s="123" t="s">
        <v>1050</v>
      </c>
      <c r="F252" s="703" t="s">
        <v>251</v>
      </c>
      <c r="G252" s="705"/>
      <c r="H252" s="545" t="s">
        <v>1051</v>
      </c>
      <c r="I252" s="158"/>
    </row>
    <row r="253" spans="1:9" ht="15">
      <c r="A253" s="9" t="s">
        <v>1052</v>
      </c>
      <c r="B253" s="546" t="s">
        <v>1091</v>
      </c>
      <c r="C253" s="9" t="s">
        <v>1054</v>
      </c>
      <c r="D253" s="9" t="s">
        <v>1055</v>
      </c>
      <c r="E253" s="9" t="s">
        <v>335</v>
      </c>
      <c r="F253" s="727" t="s">
        <v>249</v>
      </c>
      <c r="G253" s="728"/>
      <c r="H253" s="101" t="s">
        <v>1057</v>
      </c>
      <c r="I253" s="158"/>
    </row>
    <row r="254" spans="1:9" ht="15">
      <c r="A254" s="9" t="s">
        <v>539</v>
      </c>
      <c r="B254" s="546"/>
      <c r="C254" s="9" t="s">
        <v>309</v>
      </c>
      <c r="D254" s="9" t="s">
        <v>1058</v>
      </c>
      <c r="E254" s="9" t="s">
        <v>501</v>
      </c>
      <c r="F254" s="742"/>
      <c r="G254" s="743"/>
      <c r="H254" s="101" t="s">
        <v>311</v>
      </c>
      <c r="I254" s="158"/>
    </row>
    <row r="255" spans="1:9" ht="15">
      <c r="A255" s="9"/>
      <c r="B255" s="567"/>
      <c r="C255" s="11"/>
      <c r="D255" s="113" t="s">
        <v>1059</v>
      </c>
      <c r="E255" s="113"/>
      <c r="F255" s="706"/>
      <c r="G255" s="707"/>
      <c r="H255" s="547"/>
      <c r="I255" s="158"/>
    </row>
    <row r="256" spans="1:9" ht="15">
      <c r="A256" s="148">
        <v>1</v>
      </c>
      <c r="B256" s="169">
        <v>2</v>
      </c>
      <c r="C256" s="148">
        <v>3</v>
      </c>
      <c r="D256" s="169">
        <v>4</v>
      </c>
      <c r="E256" s="148">
        <v>5</v>
      </c>
      <c r="F256" s="706">
        <v>6</v>
      </c>
      <c r="G256" s="707"/>
      <c r="H256" s="147">
        <v>7</v>
      </c>
      <c r="I256" s="10"/>
    </row>
    <row r="257" spans="1:9" ht="15">
      <c r="A257" s="9" t="s">
        <v>343</v>
      </c>
      <c r="B257" s="514" t="s">
        <v>1060</v>
      </c>
      <c r="C257" s="9" t="s">
        <v>342</v>
      </c>
      <c r="D257" s="398"/>
      <c r="E257" s="548"/>
      <c r="F257" s="703"/>
      <c r="G257" s="705"/>
      <c r="H257" s="545">
        <f>H258+H259</f>
        <v>6368.32</v>
      </c>
      <c r="I257" s="159"/>
    </row>
    <row r="258" spans="1:9" ht="15">
      <c r="A258" s="9"/>
      <c r="B258" s="505" t="s">
        <v>796</v>
      </c>
      <c r="C258" s="9" t="s">
        <v>1061</v>
      </c>
      <c r="D258" s="9">
        <v>374</v>
      </c>
      <c r="E258" s="159">
        <f>D258*G248</f>
        <v>865.06</v>
      </c>
      <c r="F258" s="727">
        <v>7.32</v>
      </c>
      <c r="G258" s="728"/>
      <c r="H258" s="101">
        <f>E258*F258</f>
        <v>6332.24</v>
      </c>
      <c r="I258" s="159"/>
    </row>
    <row r="259" spans="1:9" ht="15">
      <c r="A259" s="9"/>
      <c r="B259" s="505" t="s">
        <v>797</v>
      </c>
      <c r="C259" s="9" t="s">
        <v>699</v>
      </c>
      <c r="D259" s="9">
        <v>780</v>
      </c>
      <c r="E259" s="159">
        <f>D259*G248</f>
        <v>1804.14</v>
      </c>
      <c r="F259" s="727">
        <v>0.02</v>
      </c>
      <c r="G259" s="728"/>
      <c r="H259" s="101">
        <f>E259*F259</f>
        <v>36.08</v>
      </c>
      <c r="I259" s="159"/>
    </row>
    <row r="260" spans="1:9" ht="15">
      <c r="A260" s="9" t="s">
        <v>349</v>
      </c>
      <c r="B260" s="505" t="s">
        <v>1062</v>
      </c>
      <c r="C260" s="9" t="s">
        <v>342</v>
      </c>
      <c r="D260" s="9"/>
      <c r="E260" s="10"/>
      <c r="F260" s="727"/>
      <c r="G260" s="728"/>
      <c r="H260" s="101">
        <f>H257*0.079</f>
        <v>503.1</v>
      </c>
      <c r="I260" s="159"/>
    </row>
    <row r="261" spans="1:9" ht="15">
      <c r="A261" s="9" t="s">
        <v>355</v>
      </c>
      <c r="B261" s="505" t="s">
        <v>1063</v>
      </c>
      <c r="C261" s="9" t="s">
        <v>342</v>
      </c>
      <c r="D261" s="9"/>
      <c r="E261" s="10"/>
      <c r="F261" s="727"/>
      <c r="G261" s="728"/>
      <c r="H261" s="101">
        <f>SUM(H258:H260)</f>
        <v>6871.42</v>
      </c>
      <c r="I261" s="159"/>
    </row>
    <row r="262" spans="1:9" ht="15">
      <c r="A262" s="9" t="s">
        <v>807</v>
      </c>
      <c r="B262" s="505" t="s">
        <v>1064</v>
      </c>
      <c r="C262" s="9" t="s">
        <v>342</v>
      </c>
      <c r="D262" s="9"/>
      <c r="E262" s="10"/>
      <c r="F262" s="727"/>
      <c r="G262" s="728"/>
      <c r="H262" s="101">
        <f>H261*1.15</f>
        <v>7902.13</v>
      </c>
      <c r="I262" s="159"/>
    </row>
    <row r="263" spans="1:9" ht="32.25" customHeight="1">
      <c r="A263" s="549" t="s">
        <v>808</v>
      </c>
      <c r="B263" s="550" t="s">
        <v>247</v>
      </c>
      <c r="C263" s="9" t="s">
        <v>342</v>
      </c>
      <c r="D263" s="9"/>
      <c r="E263" s="10"/>
      <c r="F263" s="727"/>
      <c r="G263" s="728"/>
      <c r="H263" s="101">
        <f>H262*0.31</f>
        <v>2449.66</v>
      </c>
      <c r="I263" s="159"/>
    </row>
    <row r="264" spans="1:9" ht="15">
      <c r="A264" s="9" t="s">
        <v>809</v>
      </c>
      <c r="B264" s="112" t="s">
        <v>798</v>
      </c>
      <c r="C264" s="9" t="s">
        <v>799</v>
      </c>
      <c r="D264" s="516">
        <f>H270</f>
        <v>15.85</v>
      </c>
      <c r="E264" s="101"/>
      <c r="F264" s="734">
        <v>7.32</v>
      </c>
      <c r="G264" s="735"/>
      <c r="H264" s="101">
        <f>D264*F264</f>
        <v>116.02</v>
      </c>
      <c r="I264" s="159"/>
    </row>
    <row r="265" spans="1:9" ht="15">
      <c r="A265" s="9"/>
      <c r="B265" s="552" t="s">
        <v>800</v>
      </c>
      <c r="C265" s="9"/>
      <c r="D265" s="9"/>
      <c r="E265" s="146"/>
      <c r="F265" s="736"/>
      <c r="G265" s="737"/>
      <c r="H265" s="101"/>
      <c r="I265" s="159"/>
    </row>
    <row r="266" spans="1:9" ht="15">
      <c r="A266" s="9"/>
      <c r="B266" s="112" t="s">
        <v>801</v>
      </c>
      <c r="C266" s="9" t="s">
        <v>777</v>
      </c>
      <c r="D266" s="554">
        <f>"мат"!E89</f>
        <v>250</v>
      </c>
      <c r="E266" s="101"/>
      <c r="F266" s="738">
        <v>0.012</v>
      </c>
      <c r="G266" s="739"/>
      <c r="H266" s="101">
        <f>D266*F266*1.11</f>
        <v>3.33</v>
      </c>
      <c r="I266" s="159"/>
    </row>
    <row r="267" spans="1:9" ht="15">
      <c r="A267" s="9"/>
      <c r="B267" s="112" t="s">
        <v>802</v>
      </c>
      <c r="C267" s="9" t="s">
        <v>697</v>
      </c>
      <c r="D267" s="101">
        <f>"мат"!E90</f>
        <v>13</v>
      </c>
      <c r="E267" s="555"/>
      <c r="F267" s="736">
        <v>0.08</v>
      </c>
      <c r="G267" s="737"/>
      <c r="H267" s="101">
        <f>D267*F267*1.11</f>
        <v>1.15</v>
      </c>
      <c r="I267" s="159"/>
    </row>
    <row r="268" spans="1:9" ht="15">
      <c r="A268" s="9"/>
      <c r="B268" s="112" t="s">
        <v>803</v>
      </c>
      <c r="C268" s="9" t="s">
        <v>697</v>
      </c>
      <c r="D268" s="101">
        <f>"мат"!E91</f>
        <v>23</v>
      </c>
      <c r="E268" s="555"/>
      <c r="F268" s="738">
        <v>0.007</v>
      </c>
      <c r="G268" s="739"/>
      <c r="H268" s="101">
        <f>D268*F268*1.11</f>
        <v>0.18</v>
      </c>
      <c r="I268" s="159"/>
    </row>
    <row r="269" spans="1:9" ht="15">
      <c r="A269" s="9"/>
      <c r="B269" s="113" t="s">
        <v>804</v>
      </c>
      <c r="C269" s="11" t="s">
        <v>772</v>
      </c>
      <c r="D269" s="556">
        <f>"мат"!E80</f>
        <v>3.108</v>
      </c>
      <c r="E269" s="557"/>
      <c r="F269" s="740">
        <v>3.6</v>
      </c>
      <c r="G269" s="741"/>
      <c r="H269" s="547">
        <f>D269*F269</f>
        <v>11.19</v>
      </c>
      <c r="I269" s="159"/>
    </row>
    <row r="270" spans="1:9" ht="15">
      <c r="A270" s="9"/>
      <c r="B270" s="112" t="s">
        <v>805</v>
      </c>
      <c r="C270" s="9" t="s">
        <v>342</v>
      </c>
      <c r="D270" s="9"/>
      <c r="E270" s="146"/>
      <c r="F270" s="736"/>
      <c r="G270" s="737"/>
      <c r="H270" s="101">
        <f>SUM(H266:H269)</f>
        <v>15.85</v>
      </c>
      <c r="I270" s="159"/>
    </row>
    <row r="271" spans="1:9" ht="15">
      <c r="A271" s="9" t="s">
        <v>810</v>
      </c>
      <c r="B271" s="505" t="s">
        <v>1065</v>
      </c>
      <c r="C271" s="9" t="s">
        <v>342</v>
      </c>
      <c r="D271" s="9"/>
      <c r="E271" s="10"/>
      <c r="F271" s="706"/>
      <c r="G271" s="708"/>
      <c r="H271" s="547">
        <f>H282*1.07</f>
        <v>353.32</v>
      </c>
      <c r="I271" s="159"/>
    </row>
    <row r="272" spans="1:9" ht="15">
      <c r="A272" s="558" t="s">
        <v>811</v>
      </c>
      <c r="B272" s="559" t="s">
        <v>806</v>
      </c>
      <c r="C272" s="148" t="s">
        <v>342</v>
      </c>
      <c r="D272" s="148"/>
      <c r="E272" s="170"/>
      <c r="F272" s="729"/>
      <c r="G272" s="730"/>
      <c r="H272" s="560">
        <f>H262+H263+H264+H271</f>
        <v>10821.13</v>
      </c>
      <c r="I272" s="159"/>
    </row>
    <row r="273" spans="1:9" ht="15">
      <c r="A273" s="11" t="s">
        <v>812</v>
      </c>
      <c r="B273" s="561" t="s">
        <v>1066</v>
      </c>
      <c r="C273" s="11" t="s">
        <v>342</v>
      </c>
      <c r="D273" s="11"/>
      <c r="E273" s="169"/>
      <c r="F273" s="729"/>
      <c r="G273" s="730"/>
      <c r="H273" s="560">
        <f>H272</f>
        <v>10821.13</v>
      </c>
      <c r="I273" s="10"/>
    </row>
    <row r="274" spans="1:9" ht="15">
      <c r="A274" s="6"/>
      <c r="B274" s="6"/>
      <c r="C274" s="7"/>
      <c r="D274" s="6"/>
      <c r="E274" s="6"/>
      <c r="F274" s="6"/>
      <c r="G274" s="6"/>
      <c r="H274" s="167"/>
      <c r="I274" s="6"/>
    </row>
    <row r="275" spans="1:9" ht="15">
      <c r="A275" s="733" t="s">
        <v>1130</v>
      </c>
      <c r="B275" s="733"/>
      <c r="C275" s="733"/>
      <c r="D275" s="733"/>
      <c r="E275" s="733"/>
      <c r="F275" s="733"/>
      <c r="G275" s="733"/>
      <c r="H275" s="733"/>
      <c r="I275" s="150"/>
    </row>
    <row r="276" spans="1:9" ht="15">
      <c r="A276" s="707" t="s">
        <v>1068</v>
      </c>
      <c r="B276" s="707"/>
      <c r="C276" s="707"/>
      <c r="D276" s="707"/>
      <c r="E276" s="707"/>
      <c r="F276" s="707"/>
      <c r="G276" s="707"/>
      <c r="H276" s="707"/>
      <c r="I276" s="150"/>
    </row>
    <row r="277" spans="1:9" ht="15">
      <c r="A277" s="123" t="s">
        <v>1052</v>
      </c>
      <c r="B277" s="397" t="s">
        <v>844</v>
      </c>
      <c r="C277" s="123"/>
      <c r="D277" s="397" t="s">
        <v>1069</v>
      </c>
      <c r="E277" s="123" t="s">
        <v>1070</v>
      </c>
      <c r="F277" s="703" t="s">
        <v>1071</v>
      </c>
      <c r="G277" s="705"/>
      <c r="H277" s="545" t="s">
        <v>1072</v>
      </c>
      <c r="I277" s="158"/>
    </row>
    <row r="278" spans="1:9" ht="15">
      <c r="A278" s="9" t="s">
        <v>539</v>
      </c>
      <c r="B278" s="10" t="s">
        <v>491</v>
      </c>
      <c r="C278" s="9" t="s">
        <v>1073</v>
      </c>
      <c r="D278" s="10" t="s">
        <v>1074</v>
      </c>
      <c r="E278" s="9" t="s">
        <v>1075</v>
      </c>
      <c r="F278" s="727" t="s">
        <v>1076</v>
      </c>
      <c r="G278" s="728"/>
      <c r="H278" s="101" t="s">
        <v>1077</v>
      </c>
      <c r="I278" s="158"/>
    </row>
    <row r="279" spans="1:9" ht="15">
      <c r="A279" s="9"/>
      <c r="B279" s="10" t="s">
        <v>1078</v>
      </c>
      <c r="C279" s="9" t="s">
        <v>1079</v>
      </c>
      <c r="D279" s="10" t="s">
        <v>342</v>
      </c>
      <c r="E279" s="9" t="s">
        <v>1080</v>
      </c>
      <c r="F279" s="727" t="s">
        <v>1081</v>
      </c>
      <c r="G279" s="728"/>
      <c r="H279" s="101" t="s">
        <v>1082</v>
      </c>
      <c r="I279" s="158"/>
    </row>
    <row r="280" spans="1:9" ht="15">
      <c r="A280" s="11"/>
      <c r="B280" s="241"/>
      <c r="C280" s="11"/>
      <c r="D280" s="241"/>
      <c r="E280" s="11" t="s">
        <v>1083</v>
      </c>
      <c r="F280" s="706"/>
      <c r="G280" s="708"/>
      <c r="H280" s="547" t="s">
        <v>1084</v>
      </c>
      <c r="I280" s="158"/>
    </row>
    <row r="281" spans="1:9" ht="30">
      <c r="A281" s="123" t="s">
        <v>343</v>
      </c>
      <c r="B281" s="396" t="s">
        <v>1582</v>
      </c>
      <c r="C281" s="123">
        <v>1</v>
      </c>
      <c r="D281" s="7">
        <v>34396</v>
      </c>
      <c r="E281" s="123">
        <v>40</v>
      </c>
      <c r="F281" s="703">
        <v>7.32</v>
      </c>
      <c r="G281" s="705"/>
      <c r="H281" s="562">
        <f>F281*45.11</f>
        <v>330.21</v>
      </c>
      <c r="I281" s="160"/>
    </row>
    <row r="282" spans="1:9" ht="15">
      <c r="A282" s="155"/>
      <c r="B282" s="563" t="s">
        <v>701</v>
      </c>
      <c r="C282" s="148"/>
      <c r="D282" s="170"/>
      <c r="E282" s="148"/>
      <c r="F282" s="729"/>
      <c r="G282" s="730"/>
      <c r="H282" s="560">
        <f>H281</f>
        <v>330.21</v>
      </c>
      <c r="I282" s="159"/>
    </row>
    <row r="283" spans="1:9" ht="15">
      <c r="A283" s="6"/>
      <c r="B283" s="6"/>
      <c r="C283" s="7"/>
      <c r="D283" s="6"/>
      <c r="E283" s="6"/>
      <c r="F283" s="6"/>
      <c r="G283" s="6"/>
      <c r="H283" s="167"/>
      <c r="I283" s="13"/>
    </row>
    <row r="284" spans="1:9" ht="15">
      <c r="A284" s="6"/>
      <c r="B284" s="6"/>
      <c r="C284" s="7"/>
      <c r="D284" s="6"/>
      <c r="E284" s="6"/>
      <c r="F284" s="6"/>
      <c r="G284" s="6"/>
      <c r="H284" s="167"/>
      <c r="I284" s="13"/>
    </row>
    <row r="285" spans="1:9" ht="15">
      <c r="A285" s="6"/>
      <c r="B285" s="6"/>
      <c r="C285" s="7"/>
      <c r="D285" s="6"/>
      <c r="E285" s="6"/>
      <c r="F285" s="6"/>
      <c r="G285" s="6"/>
      <c r="H285" s="167"/>
      <c r="I285" s="13"/>
    </row>
    <row r="286" spans="1:9" ht="15">
      <c r="A286" s="6"/>
      <c r="B286" s="6"/>
      <c r="C286" s="7"/>
      <c r="D286" s="6"/>
      <c r="E286" s="6"/>
      <c r="F286" s="6"/>
      <c r="G286" s="6"/>
      <c r="H286" s="167"/>
      <c r="I286" s="13"/>
    </row>
    <row r="287" spans="1:9" ht="15">
      <c r="A287" s="6"/>
      <c r="B287" s="6"/>
      <c r="C287" s="7"/>
      <c r="D287" s="6"/>
      <c r="E287" s="6"/>
      <c r="F287" s="6"/>
      <c r="G287" s="6"/>
      <c r="H287" s="167"/>
      <c r="I287" s="13"/>
    </row>
    <row r="288" spans="1:9" ht="15">
      <c r="A288" s="6"/>
      <c r="B288" s="6"/>
      <c r="C288" s="7"/>
      <c r="D288" s="6"/>
      <c r="E288" s="6"/>
      <c r="F288" s="6"/>
      <c r="G288" s="6"/>
      <c r="H288" s="167"/>
      <c r="I288" s="13"/>
    </row>
    <row r="289" spans="1:9" ht="15">
      <c r="A289" s="6"/>
      <c r="B289" s="6"/>
      <c r="C289" s="7"/>
      <c r="D289" s="6"/>
      <c r="E289" s="6"/>
      <c r="F289" s="6"/>
      <c r="G289" s="6"/>
      <c r="H289" s="167"/>
      <c r="I289" s="13"/>
    </row>
    <row r="290" spans="1:9" ht="15">
      <c r="A290" s="6"/>
      <c r="B290" s="6"/>
      <c r="C290" s="7"/>
      <c r="D290" s="6"/>
      <c r="E290" s="6"/>
      <c r="F290" s="6"/>
      <c r="G290" s="6"/>
      <c r="H290" s="167"/>
      <c r="I290" s="13"/>
    </row>
    <row r="291" spans="1:9" ht="15">
      <c r="A291" s="6"/>
      <c r="B291" s="6"/>
      <c r="C291" s="7"/>
      <c r="D291" s="6"/>
      <c r="E291" s="6"/>
      <c r="F291" s="6"/>
      <c r="G291" s="6"/>
      <c r="H291" s="167"/>
      <c r="I291" s="13"/>
    </row>
    <row r="292" spans="1:9" ht="15">
      <c r="A292" s="6"/>
      <c r="B292" s="6"/>
      <c r="C292" s="7"/>
      <c r="D292" s="6"/>
      <c r="E292" s="6"/>
      <c r="F292" s="6"/>
      <c r="G292" s="6"/>
      <c r="H292" s="167"/>
      <c r="I292" s="13"/>
    </row>
    <row r="293" spans="1:9" ht="15">
      <c r="A293" s="6"/>
      <c r="B293" s="6"/>
      <c r="C293" s="7"/>
      <c r="D293" s="6"/>
      <c r="E293" s="6"/>
      <c r="F293" s="6"/>
      <c r="G293" s="6"/>
      <c r="H293" s="167"/>
      <c r="I293" s="13"/>
    </row>
    <row r="294" spans="1:9" ht="15">
      <c r="A294" s="6"/>
      <c r="B294" s="6"/>
      <c r="C294" s="7"/>
      <c r="D294" s="6"/>
      <c r="E294" s="6"/>
      <c r="F294" s="6"/>
      <c r="G294" s="6"/>
      <c r="H294" s="167"/>
      <c r="I294" s="13"/>
    </row>
    <row r="295" spans="1:9" ht="15">
      <c r="A295" s="6"/>
      <c r="B295" s="6"/>
      <c r="C295" s="7"/>
      <c r="D295" s="6"/>
      <c r="E295" s="6"/>
      <c r="F295" s="6"/>
      <c r="G295" s="6"/>
      <c r="H295" s="167"/>
      <c r="I295" s="13"/>
    </row>
    <row r="296" spans="1:9" ht="15">
      <c r="A296" s="6"/>
      <c r="B296" s="6"/>
      <c r="C296" s="7"/>
      <c r="D296" s="6"/>
      <c r="E296" s="6"/>
      <c r="F296" s="6"/>
      <c r="G296" s="6"/>
      <c r="H296" s="167"/>
      <c r="I296" s="13"/>
    </row>
    <row r="297" spans="1:9" ht="15">
      <c r="A297" s="6"/>
      <c r="B297" s="6"/>
      <c r="C297" s="7"/>
      <c r="D297" s="6"/>
      <c r="E297" s="6"/>
      <c r="F297" s="6"/>
      <c r="G297" s="6"/>
      <c r="H297" s="167"/>
      <c r="I297" s="13"/>
    </row>
    <row r="298" spans="1:9" ht="15">
      <c r="A298" s="6"/>
      <c r="B298" s="6"/>
      <c r="C298" s="7"/>
      <c r="D298" s="6"/>
      <c r="E298" s="6"/>
      <c r="F298" s="6"/>
      <c r="G298" s="6"/>
      <c r="H298" s="167"/>
      <c r="I298" s="13"/>
    </row>
    <row r="299" spans="1:9" ht="15">
      <c r="A299" s="6"/>
      <c r="B299" s="6"/>
      <c r="C299" s="7"/>
      <c r="D299" s="6"/>
      <c r="E299" s="6"/>
      <c r="F299" s="6"/>
      <c r="G299" s="6"/>
      <c r="H299" s="167"/>
      <c r="I299" s="13"/>
    </row>
    <row r="300" spans="1:9" ht="15">
      <c r="A300" s="733" t="s">
        <v>1085</v>
      </c>
      <c r="B300" s="733"/>
      <c r="C300" s="733"/>
      <c r="D300" s="733"/>
      <c r="E300" s="733"/>
      <c r="F300" s="733"/>
      <c r="G300" s="733"/>
      <c r="H300" s="733"/>
      <c r="I300" s="150"/>
    </row>
    <row r="301" spans="1:9" ht="15">
      <c r="A301" s="733" t="s">
        <v>831</v>
      </c>
      <c r="B301" s="733"/>
      <c r="C301" s="733"/>
      <c r="D301" s="733"/>
      <c r="E301" s="733"/>
      <c r="F301" s="733"/>
      <c r="G301" s="733"/>
      <c r="H301" s="733"/>
      <c r="I301" s="150"/>
    </row>
    <row r="302" spans="1:9" ht="15">
      <c r="A302" s="745" t="s">
        <v>1119</v>
      </c>
      <c r="B302" s="745"/>
      <c r="C302" s="745"/>
      <c r="D302" s="745"/>
      <c r="E302" s="745"/>
      <c r="F302" s="745"/>
      <c r="G302" s="745"/>
      <c r="H302" s="745"/>
      <c r="I302" s="161"/>
    </row>
    <row r="303" spans="1:9" ht="16.5">
      <c r="A303" s="157"/>
      <c r="B303" s="568"/>
      <c r="C303" s="568"/>
      <c r="D303" s="568"/>
      <c r="E303" s="568"/>
      <c r="F303" s="568"/>
      <c r="G303" s="568"/>
      <c r="H303" s="569"/>
      <c r="I303" s="157"/>
    </row>
    <row r="304" spans="1:9" ht="15">
      <c r="A304" s="6"/>
      <c r="B304" s="746" t="s">
        <v>1086</v>
      </c>
      <c r="C304" s="746"/>
      <c r="D304" s="746"/>
      <c r="E304" s="6">
        <v>100</v>
      </c>
      <c r="F304" s="6" t="s">
        <v>834</v>
      </c>
      <c r="G304" s="6"/>
      <c r="H304" s="167"/>
      <c r="I304" s="6"/>
    </row>
    <row r="305" spans="1:9" ht="15">
      <c r="A305" s="6"/>
      <c r="B305" s="746" t="s">
        <v>1087</v>
      </c>
      <c r="C305" s="746"/>
      <c r="D305" s="746"/>
      <c r="E305" s="6">
        <v>0.05</v>
      </c>
      <c r="F305" s="6" t="s">
        <v>836</v>
      </c>
      <c r="G305" s="6"/>
      <c r="H305" s="167"/>
      <c r="I305" s="6"/>
    </row>
    <row r="306" spans="1:9" ht="15">
      <c r="A306" s="6"/>
      <c r="B306" s="744" t="s">
        <v>837</v>
      </c>
      <c r="C306" s="744"/>
      <c r="D306" s="744"/>
      <c r="E306" s="6"/>
      <c r="F306" s="6"/>
      <c r="G306" s="6"/>
      <c r="H306" s="167"/>
      <c r="I306" s="6"/>
    </row>
    <row r="307" spans="1:9" ht="15">
      <c r="A307" s="6"/>
      <c r="B307" s="744" t="s">
        <v>838</v>
      </c>
      <c r="C307" s="744"/>
      <c r="D307" s="744"/>
      <c r="E307" s="6"/>
      <c r="F307" s="6"/>
      <c r="G307" s="6"/>
      <c r="H307" s="167"/>
      <c r="I307" s="6"/>
    </row>
    <row r="308" spans="1:9" ht="15">
      <c r="A308" s="6"/>
      <c r="B308" s="744" t="s">
        <v>839</v>
      </c>
      <c r="C308" s="744"/>
      <c r="D308" s="744"/>
      <c r="E308" s="6">
        <v>1.15</v>
      </c>
      <c r="F308" s="400" t="s">
        <v>840</v>
      </c>
      <c r="G308" s="733">
        <v>2.313</v>
      </c>
      <c r="H308" s="733"/>
      <c r="I308" s="6"/>
    </row>
    <row r="309" spans="1:9" ht="15">
      <c r="A309" s="6"/>
      <c r="B309" s="744" t="s">
        <v>841</v>
      </c>
      <c r="C309" s="744"/>
      <c r="D309" s="744"/>
      <c r="E309" s="6"/>
      <c r="F309" s="6"/>
      <c r="G309" s="6"/>
      <c r="H309" s="167"/>
      <c r="I309" s="6"/>
    </row>
    <row r="310" spans="1:9" ht="15">
      <c r="A310" s="6"/>
      <c r="B310" s="744" t="s">
        <v>842</v>
      </c>
      <c r="C310" s="744"/>
      <c r="D310" s="744"/>
      <c r="E310" s="6">
        <v>1.11</v>
      </c>
      <c r="F310" s="6"/>
      <c r="G310" s="6"/>
      <c r="H310" s="167"/>
      <c r="I310" s="6"/>
    </row>
    <row r="311" spans="1:9" ht="15">
      <c r="A311" s="6"/>
      <c r="B311" s="744" t="s">
        <v>843</v>
      </c>
      <c r="C311" s="744"/>
      <c r="D311" s="744"/>
      <c r="E311" s="6">
        <v>1.07</v>
      </c>
      <c r="F311" s="6"/>
      <c r="G311" s="6"/>
      <c r="H311" s="167"/>
      <c r="I311" s="6"/>
    </row>
    <row r="312" spans="1:9" ht="15">
      <c r="A312" s="123"/>
      <c r="B312" s="566"/>
      <c r="C312" s="123"/>
      <c r="D312" s="544" t="s">
        <v>1049</v>
      </c>
      <c r="E312" s="123" t="s">
        <v>1050</v>
      </c>
      <c r="F312" s="703"/>
      <c r="G312" s="705"/>
      <c r="H312" s="545" t="s">
        <v>1051</v>
      </c>
      <c r="I312" s="158"/>
    </row>
    <row r="313" spans="1:9" ht="15">
      <c r="A313" s="9" t="s">
        <v>1052</v>
      </c>
      <c r="B313" s="546" t="s">
        <v>1091</v>
      </c>
      <c r="C313" s="9" t="s">
        <v>1054</v>
      </c>
      <c r="D313" s="9" t="s">
        <v>1055</v>
      </c>
      <c r="E313" s="9" t="s">
        <v>335</v>
      </c>
      <c r="F313" s="727" t="s">
        <v>1056</v>
      </c>
      <c r="G313" s="728"/>
      <c r="H313" s="101" t="s">
        <v>1057</v>
      </c>
      <c r="I313" s="158"/>
    </row>
    <row r="314" spans="1:9" ht="15">
      <c r="A314" s="9" t="s">
        <v>539</v>
      </c>
      <c r="B314" s="546"/>
      <c r="C314" s="9" t="s">
        <v>309</v>
      </c>
      <c r="D314" s="9" t="s">
        <v>1058</v>
      </c>
      <c r="E314" s="9" t="s">
        <v>501</v>
      </c>
      <c r="F314" s="742"/>
      <c r="G314" s="743"/>
      <c r="H314" s="101" t="s">
        <v>311</v>
      </c>
      <c r="I314" s="158"/>
    </row>
    <row r="315" spans="1:9" ht="15">
      <c r="A315" s="9"/>
      <c r="B315" s="567"/>
      <c r="C315" s="11"/>
      <c r="D315" s="113" t="s">
        <v>1059</v>
      </c>
      <c r="E315" s="113"/>
      <c r="F315" s="706"/>
      <c r="G315" s="707"/>
      <c r="H315" s="547"/>
      <c r="I315" s="158"/>
    </row>
    <row r="316" spans="1:9" ht="15">
      <c r="A316" s="148">
        <v>1</v>
      </c>
      <c r="B316" s="148">
        <v>2</v>
      </c>
      <c r="C316" s="148">
        <v>3</v>
      </c>
      <c r="D316" s="169">
        <v>4</v>
      </c>
      <c r="E316" s="148">
        <v>5</v>
      </c>
      <c r="F316" s="706">
        <v>6</v>
      </c>
      <c r="G316" s="707"/>
      <c r="H316" s="147">
        <v>7</v>
      </c>
      <c r="I316" s="10"/>
    </row>
    <row r="317" spans="1:9" ht="15">
      <c r="A317" s="123" t="s">
        <v>343</v>
      </c>
      <c r="B317" s="505" t="s">
        <v>1060</v>
      </c>
      <c r="C317" s="9" t="s">
        <v>342</v>
      </c>
      <c r="D317" s="398"/>
      <c r="E317" s="548"/>
      <c r="F317" s="703"/>
      <c r="G317" s="705"/>
      <c r="H317" s="545">
        <f>H318+H319</f>
        <v>84.77</v>
      </c>
      <c r="I317" s="159"/>
    </row>
    <row r="318" spans="1:9" ht="15">
      <c r="A318" s="9"/>
      <c r="B318" s="505" t="s">
        <v>1120</v>
      </c>
      <c r="C318" s="9" t="s">
        <v>1061</v>
      </c>
      <c r="D318" s="516">
        <v>421</v>
      </c>
      <c r="E318" s="159">
        <f>D318*G308</f>
        <v>973.77</v>
      </c>
      <c r="F318" s="727">
        <v>0.05</v>
      </c>
      <c r="G318" s="728"/>
      <c r="H318" s="101">
        <f>E318*F318</f>
        <v>48.69</v>
      </c>
      <c r="I318" s="159"/>
    </row>
    <row r="319" spans="1:9" ht="15">
      <c r="A319" s="9"/>
      <c r="B319" s="505" t="s">
        <v>797</v>
      </c>
      <c r="C319" s="9" t="s">
        <v>699</v>
      </c>
      <c r="D319" s="516">
        <v>780</v>
      </c>
      <c r="E319" s="159">
        <f>D319*G308</f>
        <v>1804.14</v>
      </c>
      <c r="F319" s="727">
        <v>0.02</v>
      </c>
      <c r="G319" s="728"/>
      <c r="H319" s="101">
        <f>E319*F319</f>
        <v>36.08</v>
      </c>
      <c r="I319" s="159"/>
    </row>
    <row r="320" spans="1:9" ht="15">
      <c r="A320" s="9" t="s">
        <v>349</v>
      </c>
      <c r="B320" s="13" t="s">
        <v>1062</v>
      </c>
      <c r="C320" s="9" t="s">
        <v>342</v>
      </c>
      <c r="D320" s="9"/>
      <c r="E320" s="10"/>
      <c r="F320" s="727"/>
      <c r="G320" s="728"/>
      <c r="H320" s="101">
        <f>H317*0.079</f>
        <v>6.7</v>
      </c>
      <c r="I320" s="159"/>
    </row>
    <row r="321" spans="1:9" ht="15">
      <c r="A321" s="9" t="s">
        <v>355</v>
      </c>
      <c r="B321" s="546" t="s">
        <v>1063</v>
      </c>
      <c r="C321" s="9" t="s">
        <v>342</v>
      </c>
      <c r="D321" s="9"/>
      <c r="E321" s="10"/>
      <c r="F321" s="727"/>
      <c r="G321" s="728"/>
      <c r="H321" s="101">
        <f>SUM(H318:H320)</f>
        <v>91.47</v>
      </c>
      <c r="I321" s="159"/>
    </row>
    <row r="322" spans="1:9" ht="15">
      <c r="A322" s="9" t="s">
        <v>807</v>
      </c>
      <c r="B322" s="546" t="s">
        <v>1064</v>
      </c>
      <c r="C322" s="9" t="s">
        <v>342</v>
      </c>
      <c r="D322" s="9"/>
      <c r="E322" s="10"/>
      <c r="F322" s="727"/>
      <c r="G322" s="728"/>
      <c r="H322" s="101">
        <f>H321*1.15</f>
        <v>105.19</v>
      </c>
      <c r="I322" s="159"/>
    </row>
    <row r="323" spans="1:9" ht="32.25" customHeight="1">
      <c r="A323" s="9" t="s">
        <v>808</v>
      </c>
      <c r="B323" s="570" t="s">
        <v>999</v>
      </c>
      <c r="C323" s="9" t="s">
        <v>342</v>
      </c>
      <c r="D323" s="9"/>
      <c r="E323" s="10"/>
      <c r="F323" s="727"/>
      <c r="G323" s="728"/>
      <c r="H323" s="101">
        <f>H322*0.31</f>
        <v>32.61</v>
      </c>
      <c r="I323" s="159"/>
    </row>
    <row r="324" spans="1:9" ht="15">
      <c r="A324" s="9" t="s">
        <v>809</v>
      </c>
      <c r="B324" s="13" t="s">
        <v>798</v>
      </c>
      <c r="C324" s="8" t="s">
        <v>799</v>
      </c>
      <c r="D324" s="516">
        <f>H329</f>
        <v>7237.97</v>
      </c>
      <c r="E324" s="101"/>
      <c r="F324" s="734">
        <v>0.05</v>
      </c>
      <c r="G324" s="735"/>
      <c r="H324" s="101">
        <f>D324*F324</f>
        <v>361.9</v>
      </c>
      <c r="I324" s="159"/>
    </row>
    <row r="325" spans="1:9" ht="15">
      <c r="A325" s="9"/>
      <c r="B325" s="571" t="s">
        <v>800</v>
      </c>
      <c r="C325" s="8"/>
      <c r="D325" s="9"/>
      <c r="E325" s="146"/>
      <c r="F325" s="736"/>
      <c r="G325" s="737"/>
      <c r="H325" s="101"/>
      <c r="I325" s="159"/>
    </row>
    <row r="326" spans="1:9" ht="15">
      <c r="A326" s="9"/>
      <c r="B326" s="229" t="s">
        <v>1121</v>
      </c>
      <c r="C326" s="9" t="s">
        <v>697</v>
      </c>
      <c r="D326" s="146">
        <f>"мат"!E95</f>
        <v>2450</v>
      </c>
      <c r="E326" s="101"/>
      <c r="F326" s="738">
        <v>2.563</v>
      </c>
      <c r="G326" s="739"/>
      <c r="H326" s="101">
        <f>D326*F326*1.11</f>
        <v>6970.08</v>
      </c>
      <c r="I326" s="159"/>
    </row>
    <row r="327" spans="1:9" ht="15">
      <c r="A327" s="9"/>
      <c r="B327" s="229" t="s">
        <v>1104</v>
      </c>
      <c r="C327" s="9" t="s">
        <v>782</v>
      </c>
      <c r="D327" s="101">
        <f>"мат"!C96</f>
        <v>30</v>
      </c>
      <c r="E327" s="555"/>
      <c r="F327" s="736">
        <v>7.69</v>
      </c>
      <c r="G327" s="737"/>
      <c r="H327" s="101">
        <f>D327*F327*1.11</f>
        <v>256.08</v>
      </c>
      <c r="I327" s="159"/>
    </row>
    <row r="328" spans="1:9" ht="15">
      <c r="A328" s="11"/>
      <c r="B328" s="113" t="s">
        <v>804</v>
      </c>
      <c r="C328" s="11" t="s">
        <v>772</v>
      </c>
      <c r="D328" s="556">
        <f>"мат"!E80</f>
        <v>3.108</v>
      </c>
      <c r="E328" s="557"/>
      <c r="F328" s="740">
        <v>3.8</v>
      </c>
      <c r="G328" s="741"/>
      <c r="H328" s="547">
        <f>D328*F328</f>
        <v>11.81</v>
      </c>
      <c r="I328" s="159"/>
    </row>
    <row r="329" spans="1:9" ht="15">
      <c r="A329" s="9"/>
      <c r="B329" s="112" t="s">
        <v>805</v>
      </c>
      <c r="C329" s="9" t="s">
        <v>342</v>
      </c>
      <c r="D329" s="9"/>
      <c r="E329" s="146"/>
      <c r="F329" s="731"/>
      <c r="G329" s="732"/>
      <c r="H329" s="545">
        <f>SUM(H326:H328)</f>
        <v>7237.97</v>
      </c>
      <c r="I329" s="159"/>
    </row>
    <row r="330" spans="1:9" ht="15">
      <c r="A330" s="11" t="s">
        <v>810</v>
      </c>
      <c r="B330" s="13" t="s">
        <v>1065</v>
      </c>
      <c r="C330" s="9" t="s">
        <v>342</v>
      </c>
      <c r="D330" s="9"/>
      <c r="E330" s="10"/>
      <c r="F330" s="706"/>
      <c r="G330" s="708"/>
      <c r="H330" s="547">
        <f>H341*1.07</f>
        <v>2.42</v>
      </c>
      <c r="I330" s="159"/>
    </row>
    <row r="331" spans="1:9" ht="15">
      <c r="A331" s="558" t="s">
        <v>811</v>
      </c>
      <c r="B331" s="559" t="s">
        <v>806</v>
      </c>
      <c r="C331" s="148" t="s">
        <v>342</v>
      </c>
      <c r="D331" s="148"/>
      <c r="E331" s="170"/>
      <c r="F331" s="729"/>
      <c r="G331" s="730"/>
      <c r="H331" s="560">
        <f>H322+H323+H324+H330</f>
        <v>502.12</v>
      </c>
      <c r="I331" s="159"/>
    </row>
    <row r="332" spans="1:9" ht="15">
      <c r="A332" s="11" t="s">
        <v>812</v>
      </c>
      <c r="B332" s="561" t="s">
        <v>669</v>
      </c>
      <c r="C332" s="11" t="s">
        <v>342</v>
      </c>
      <c r="D332" s="11"/>
      <c r="E332" s="169"/>
      <c r="F332" s="729"/>
      <c r="G332" s="730"/>
      <c r="H332" s="560">
        <f>H331</f>
        <v>502.12</v>
      </c>
      <c r="I332" s="10"/>
    </row>
    <row r="333" spans="1:9" ht="15">
      <c r="A333" s="6"/>
      <c r="B333" s="6"/>
      <c r="C333" s="7"/>
      <c r="D333" s="6"/>
      <c r="E333" s="6"/>
      <c r="F333" s="6"/>
      <c r="G333" s="6"/>
      <c r="H333" s="167"/>
      <c r="I333" s="6"/>
    </row>
    <row r="334" spans="1:9" ht="15">
      <c r="A334" s="733" t="s">
        <v>1098</v>
      </c>
      <c r="B334" s="733"/>
      <c r="C334" s="733"/>
      <c r="D334" s="733"/>
      <c r="E334" s="733"/>
      <c r="F334" s="733"/>
      <c r="G334" s="733"/>
      <c r="H334" s="733"/>
      <c r="I334" s="150"/>
    </row>
    <row r="335" spans="1:9" ht="15">
      <c r="A335" s="707" t="s">
        <v>1068</v>
      </c>
      <c r="B335" s="707"/>
      <c r="C335" s="707"/>
      <c r="D335" s="707"/>
      <c r="E335" s="707"/>
      <c r="F335" s="707"/>
      <c r="G335" s="707"/>
      <c r="H335" s="707"/>
      <c r="I335" s="150"/>
    </row>
    <row r="336" spans="1:9" ht="15">
      <c r="A336" s="123" t="s">
        <v>1052</v>
      </c>
      <c r="B336" s="397" t="s">
        <v>844</v>
      </c>
      <c r="C336" s="123"/>
      <c r="D336" s="397" t="s">
        <v>1069</v>
      </c>
      <c r="E336" s="123" t="s">
        <v>1070</v>
      </c>
      <c r="F336" s="703" t="s">
        <v>1071</v>
      </c>
      <c r="G336" s="705"/>
      <c r="H336" s="545" t="s">
        <v>1072</v>
      </c>
      <c r="I336" s="158"/>
    </row>
    <row r="337" spans="1:9" ht="15">
      <c r="A337" s="9" t="s">
        <v>539</v>
      </c>
      <c r="B337" s="10" t="s">
        <v>491</v>
      </c>
      <c r="C337" s="9" t="s">
        <v>1073</v>
      </c>
      <c r="D337" s="10" t="s">
        <v>1074</v>
      </c>
      <c r="E337" s="9" t="s">
        <v>1075</v>
      </c>
      <c r="F337" s="727" t="s">
        <v>1076</v>
      </c>
      <c r="G337" s="728"/>
      <c r="H337" s="101" t="s">
        <v>1077</v>
      </c>
      <c r="I337" s="158"/>
    </row>
    <row r="338" spans="1:9" ht="15">
      <c r="A338" s="9"/>
      <c r="B338" s="10" t="s">
        <v>1078</v>
      </c>
      <c r="C338" s="9" t="s">
        <v>1079</v>
      </c>
      <c r="D338" s="10" t="s">
        <v>342</v>
      </c>
      <c r="E338" s="9" t="s">
        <v>1080</v>
      </c>
      <c r="F338" s="727" t="s">
        <v>1081</v>
      </c>
      <c r="G338" s="728"/>
      <c r="H338" s="101" t="s">
        <v>1082</v>
      </c>
      <c r="I338" s="158"/>
    </row>
    <row r="339" spans="1:9" ht="15">
      <c r="A339" s="11"/>
      <c r="B339" s="241"/>
      <c r="C339" s="11"/>
      <c r="D339" s="241"/>
      <c r="E339" s="11" t="s">
        <v>1083</v>
      </c>
      <c r="F339" s="706"/>
      <c r="G339" s="708"/>
      <c r="H339" s="547" t="s">
        <v>1084</v>
      </c>
      <c r="I339" s="158"/>
    </row>
    <row r="340" spans="1:9" ht="30">
      <c r="A340" s="123" t="s">
        <v>343</v>
      </c>
      <c r="B340" s="396" t="s">
        <v>1582</v>
      </c>
      <c r="C340" s="123">
        <v>1</v>
      </c>
      <c r="D340" s="7">
        <v>34396</v>
      </c>
      <c r="E340" s="123">
        <v>40</v>
      </c>
      <c r="F340" s="703">
        <v>0.05</v>
      </c>
      <c r="G340" s="705"/>
      <c r="H340" s="562">
        <f>F340*45.11</f>
        <v>2.26</v>
      </c>
      <c r="I340" s="160"/>
    </row>
    <row r="341" spans="1:9" ht="15">
      <c r="A341" s="148"/>
      <c r="B341" s="563" t="s">
        <v>701</v>
      </c>
      <c r="C341" s="148"/>
      <c r="D341" s="170"/>
      <c r="E341" s="148"/>
      <c r="F341" s="729"/>
      <c r="G341" s="730"/>
      <c r="H341" s="560">
        <f>H340</f>
        <v>2.26</v>
      </c>
      <c r="I341" s="159"/>
    </row>
    <row r="342" spans="1:9" ht="15">
      <c r="A342" s="6"/>
      <c r="B342" s="6"/>
      <c r="C342" s="7"/>
      <c r="D342" s="6"/>
      <c r="E342" s="6"/>
      <c r="F342" s="6"/>
      <c r="G342" s="6"/>
      <c r="H342" s="167"/>
      <c r="I342" s="6"/>
    </row>
    <row r="343" spans="1:9" ht="15">
      <c r="A343" s="6"/>
      <c r="B343" s="6"/>
      <c r="C343" s="7"/>
      <c r="D343" s="6"/>
      <c r="E343" s="6"/>
      <c r="F343" s="6"/>
      <c r="G343" s="6"/>
      <c r="H343" s="167"/>
      <c r="I343" s="13"/>
    </row>
    <row r="344" spans="1:9" ht="15">
      <c r="A344" s="6"/>
      <c r="B344" s="6"/>
      <c r="C344" s="7"/>
      <c r="D344" s="6"/>
      <c r="E344" s="6"/>
      <c r="F344" s="6"/>
      <c r="G344" s="6"/>
      <c r="H344" s="167"/>
      <c r="I344" s="13"/>
    </row>
    <row r="345" spans="1:9" ht="15">
      <c r="A345" s="6"/>
      <c r="B345" s="6"/>
      <c r="C345" s="7"/>
      <c r="D345" s="6"/>
      <c r="E345" s="6"/>
      <c r="F345" s="6"/>
      <c r="G345" s="6"/>
      <c r="H345" s="167"/>
      <c r="I345" s="13"/>
    </row>
    <row r="346" spans="1:9" ht="15">
      <c r="A346" s="6"/>
      <c r="B346" s="6"/>
      <c r="C346" s="7"/>
      <c r="D346" s="6"/>
      <c r="E346" s="6"/>
      <c r="F346" s="6"/>
      <c r="G346" s="6"/>
      <c r="H346" s="167"/>
      <c r="I346" s="13"/>
    </row>
    <row r="347" spans="1:9" ht="15">
      <c r="A347" s="6"/>
      <c r="B347" s="6"/>
      <c r="C347" s="7"/>
      <c r="D347" s="6"/>
      <c r="E347" s="6"/>
      <c r="F347" s="6"/>
      <c r="G347" s="6"/>
      <c r="H347" s="167"/>
      <c r="I347" s="13"/>
    </row>
    <row r="348" spans="1:9" ht="15">
      <c r="A348" s="6"/>
      <c r="B348" s="6"/>
      <c r="C348" s="7"/>
      <c r="D348" s="6"/>
      <c r="E348" s="6"/>
      <c r="F348" s="6"/>
      <c r="G348" s="6"/>
      <c r="H348" s="167"/>
      <c r="I348" s="13"/>
    </row>
    <row r="349" spans="1:9" ht="15">
      <c r="A349" s="6"/>
      <c r="B349" s="6"/>
      <c r="C349" s="7"/>
      <c r="D349" s="6"/>
      <c r="E349" s="6"/>
      <c r="F349" s="6"/>
      <c r="G349" s="6"/>
      <c r="H349" s="167"/>
      <c r="I349" s="13"/>
    </row>
    <row r="350" spans="1:9" ht="15">
      <c r="A350" s="6"/>
      <c r="B350" s="6"/>
      <c r="C350" s="7"/>
      <c r="D350" s="6"/>
      <c r="E350" s="6"/>
      <c r="F350" s="6"/>
      <c r="G350" s="6"/>
      <c r="H350" s="167"/>
      <c r="I350" s="13"/>
    </row>
    <row r="351" spans="1:9" ht="15">
      <c r="A351" s="6"/>
      <c r="B351" s="6"/>
      <c r="C351" s="7"/>
      <c r="D351" s="6"/>
      <c r="E351" s="6"/>
      <c r="F351" s="6"/>
      <c r="G351" s="6"/>
      <c r="H351" s="167"/>
      <c r="I351" s="13"/>
    </row>
    <row r="352" spans="1:9" ht="15">
      <c r="A352" s="6"/>
      <c r="B352" s="6"/>
      <c r="C352" s="7"/>
      <c r="D352" s="6"/>
      <c r="E352" s="6"/>
      <c r="F352" s="6"/>
      <c r="G352" s="6"/>
      <c r="H352" s="167"/>
      <c r="I352" s="13"/>
    </row>
    <row r="353" spans="1:9" ht="15">
      <c r="A353" s="6"/>
      <c r="B353" s="6"/>
      <c r="C353" s="7"/>
      <c r="D353" s="6"/>
      <c r="E353" s="6"/>
      <c r="F353" s="6"/>
      <c r="G353" s="6"/>
      <c r="H353" s="167"/>
      <c r="I353" s="13"/>
    </row>
    <row r="354" spans="1:9" ht="15">
      <c r="A354" s="6"/>
      <c r="B354" s="6"/>
      <c r="C354" s="7"/>
      <c r="D354" s="6"/>
      <c r="E354" s="6"/>
      <c r="F354" s="6"/>
      <c r="G354" s="6"/>
      <c r="H354" s="167"/>
      <c r="I354" s="13"/>
    </row>
    <row r="355" spans="1:9" ht="15">
      <c r="A355" s="6"/>
      <c r="B355" s="6"/>
      <c r="C355" s="7"/>
      <c r="D355" s="6"/>
      <c r="E355" s="6"/>
      <c r="F355" s="6"/>
      <c r="G355" s="6"/>
      <c r="H355" s="167"/>
      <c r="I355" s="13"/>
    </row>
    <row r="356" spans="1:9" ht="15">
      <c r="A356" s="6"/>
      <c r="B356" s="6"/>
      <c r="C356" s="7"/>
      <c r="D356" s="6"/>
      <c r="E356" s="6"/>
      <c r="F356" s="6"/>
      <c r="G356" s="6"/>
      <c r="H356" s="167"/>
      <c r="I356" s="13"/>
    </row>
    <row r="357" spans="1:9" ht="15">
      <c r="A357" s="6"/>
      <c r="B357" s="6"/>
      <c r="C357" s="7"/>
      <c r="D357" s="6"/>
      <c r="E357" s="6"/>
      <c r="F357" s="6"/>
      <c r="G357" s="6"/>
      <c r="H357" s="167"/>
      <c r="I357" s="13"/>
    </row>
    <row r="358" spans="1:9" ht="15">
      <c r="A358" s="6"/>
      <c r="B358" s="6"/>
      <c r="C358" s="7"/>
      <c r="D358" s="6"/>
      <c r="E358" s="6"/>
      <c r="F358" s="6"/>
      <c r="G358" s="6"/>
      <c r="H358" s="167"/>
      <c r="I358" s="13"/>
    </row>
    <row r="359" spans="1:9" ht="15">
      <c r="A359" s="733" t="s">
        <v>1615</v>
      </c>
      <c r="B359" s="733"/>
      <c r="C359" s="733"/>
      <c r="D359" s="733"/>
      <c r="E359" s="733"/>
      <c r="F359" s="733"/>
      <c r="G359" s="733"/>
      <c r="H359" s="733"/>
      <c r="I359" s="150"/>
    </row>
    <row r="360" spans="1:9" ht="15">
      <c r="A360" s="733" t="s">
        <v>1100</v>
      </c>
      <c r="B360" s="733"/>
      <c r="C360" s="733"/>
      <c r="D360" s="733"/>
      <c r="E360" s="733"/>
      <c r="F360" s="733"/>
      <c r="G360" s="733"/>
      <c r="H360" s="733"/>
      <c r="I360" s="150"/>
    </row>
    <row r="361" spans="1:9" ht="15">
      <c r="A361" s="745" t="s">
        <v>1101</v>
      </c>
      <c r="B361" s="745"/>
      <c r="C361" s="745"/>
      <c r="D361" s="745"/>
      <c r="E361" s="745"/>
      <c r="F361" s="745"/>
      <c r="G361" s="745"/>
      <c r="H361" s="745"/>
      <c r="I361" s="161"/>
    </row>
    <row r="362" spans="1:9" ht="15">
      <c r="A362" s="6"/>
      <c r="B362" s="746" t="s">
        <v>1086</v>
      </c>
      <c r="C362" s="746"/>
      <c r="D362" s="746"/>
      <c r="E362" s="6">
        <v>100</v>
      </c>
      <c r="F362" s="6" t="s">
        <v>834</v>
      </c>
      <c r="G362" s="6"/>
      <c r="H362" s="167"/>
      <c r="I362" s="13"/>
    </row>
    <row r="363" spans="1:9" ht="15">
      <c r="A363" s="6"/>
      <c r="B363" s="746" t="s">
        <v>1087</v>
      </c>
      <c r="C363" s="746"/>
      <c r="D363" s="746"/>
      <c r="E363" s="6">
        <v>0.1</v>
      </c>
      <c r="F363" s="6" t="s">
        <v>836</v>
      </c>
      <c r="G363" s="6"/>
      <c r="H363" s="167"/>
      <c r="I363" s="13"/>
    </row>
    <row r="364" spans="1:9" ht="15">
      <c r="A364" s="6"/>
      <c r="B364" s="744" t="s">
        <v>837</v>
      </c>
      <c r="C364" s="744"/>
      <c r="D364" s="744"/>
      <c r="E364" s="6"/>
      <c r="F364" s="6"/>
      <c r="G364" s="6"/>
      <c r="H364" s="167"/>
      <c r="I364" s="13"/>
    </row>
    <row r="365" spans="1:9" ht="15">
      <c r="A365" s="6"/>
      <c r="B365" s="744" t="s">
        <v>838</v>
      </c>
      <c r="C365" s="744"/>
      <c r="D365" s="744"/>
      <c r="E365" s="6"/>
      <c r="F365" s="6"/>
      <c r="G365" s="6"/>
      <c r="H365" s="167"/>
      <c r="I365" s="13"/>
    </row>
    <row r="366" spans="1:9" ht="15">
      <c r="A366" s="6"/>
      <c r="B366" s="744" t="s">
        <v>839</v>
      </c>
      <c r="C366" s="744"/>
      <c r="D366" s="744"/>
      <c r="E366" s="6">
        <v>1.15</v>
      </c>
      <c r="F366" s="400" t="s">
        <v>840</v>
      </c>
      <c r="G366" s="733">
        <v>2.313</v>
      </c>
      <c r="H366" s="733"/>
      <c r="I366" s="13"/>
    </row>
    <row r="367" spans="1:9" ht="15">
      <c r="A367" s="6"/>
      <c r="B367" s="744" t="s">
        <v>841</v>
      </c>
      <c r="C367" s="744"/>
      <c r="D367" s="744"/>
      <c r="E367" s="6"/>
      <c r="F367" s="6"/>
      <c r="G367" s="6"/>
      <c r="H367" s="167"/>
      <c r="I367" s="13"/>
    </row>
    <row r="368" spans="1:9" ht="15">
      <c r="A368" s="6"/>
      <c r="B368" s="744" t="s">
        <v>842</v>
      </c>
      <c r="C368" s="744"/>
      <c r="D368" s="744"/>
      <c r="E368" s="6">
        <v>1.11</v>
      </c>
      <c r="F368" s="6"/>
      <c r="G368" s="6"/>
      <c r="H368" s="167"/>
      <c r="I368" s="13"/>
    </row>
    <row r="369" spans="1:9" ht="15">
      <c r="A369" s="6"/>
      <c r="B369" s="744" t="s">
        <v>843</v>
      </c>
      <c r="C369" s="744"/>
      <c r="D369" s="744"/>
      <c r="E369" s="6">
        <v>1.07</v>
      </c>
      <c r="F369" s="6"/>
      <c r="G369" s="6"/>
      <c r="H369" s="167"/>
      <c r="I369" s="13"/>
    </row>
    <row r="370" spans="1:9" ht="15">
      <c r="A370" s="123"/>
      <c r="B370" s="566"/>
      <c r="C370" s="123"/>
      <c r="D370" s="544" t="s">
        <v>1049</v>
      </c>
      <c r="E370" s="123" t="s">
        <v>1050</v>
      </c>
      <c r="F370" s="703"/>
      <c r="G370" s="705"/>
      <c r="H370" s="545" t="s">
        <v>1051</v>
      </c>
      <c r="I370" s="158"/>
    </row>
    <row r="371" spans="1:9" ht="15">
      <c r="A371" s="9" t="s">
        <v>1052</v>
      </c>
      <c r="B371" s="546" t="s">
        <v>1091</v>
      </c>
      <c r="C371" s="9" t="s">
        <v>1054</v>
      </c>
      <c r="D371" s="9" t="s">
        <v>1055</v>
      </c>
      <c r="E371" s="9" t="s">
        <v>335</v>
      </c>
      <c r="F371" s="727" t="s">
        <v>1056</v>
      </c>
      <c r="G371" s="728"/>
      <c r="H371" s="101" t="s">
        <v>1057</v>
      </c>
      <c r="I371" s="158"/>
    </row>
    <row r="372" spans="1:9" ht="15">
      <c r="A372" s="9" t="s">
        <v>539</v>
      </c>
      <c r="B372" s="546"/>
      <c r="C372" s="9" t="s">
        <v>309</v>
      </c>
      <c r="D372" s="9" t="s">
        <v>1058</v>
      </c>
      <c r="E372" s="9" t="s">
        <v>501</v>
      </c>
      <c r="F372" s="742"/>
      <c r="G372" s="743"/>
      <c r="H372" s="101" t="s">
        <v>311</v>
      </c>
      <c r="I372" s="158"/>
    </row>
    <row r="373" spans="1:9" ht="15">
      <c r="A373" s="9"/>
      <c r="B373" s="567"/>
      <c r="C373" s="11"/>
      <c r="D373" s="113" t="s">
        <v>1059</v>
      </c>
      <c r="E373" s="113"/>
      <c r="F373" s="706"/>
      <c r="G373" s="708"/>
      <c r="H373" s="547"/>
      <c r="I373" s="158"/>
    </row>
    <row r="374" spans="1:9" ht="15">
      <c r="A374" s="148">
        <v>1</v>
      </c>
      <c r="B374" s="148">
        <v>2</v>
      </c>
      <c r="C374" s="148">
        <v>3</v>
      </c>
      <c r="D374" s="169">
        <v>4</v>
      </c>
      <c r="E374" s="148">
        <v>5</v>
      </c>
      <c r="F374" s="729">
        <v>6</v>
      </c>
      <c r="G374" s="730"/>
      <c r="H374" s="147">
        <v>7</v>
      </c>
      <c r="I374" s="10"/>
    </row>
    <row r="375" spans="1:9" ht="15">
      <c r="A375" s="123" t="s">
        <v>343</v>
      </c>
      <c r="B375" s="505" t="s">
        <v>1060</v>
      </c>
      <c r="C375" s="9" t="s">
        <v>1061</v>
      </c>
      <c r="D375" s="398"/>
      <c r="E375" s="548"/>
      <c r="F375" s="703"/>
      <c r="G375" s="705"/>
      <c r="H375" s="545">
        <f>H376</f>
        <v>86.51</v>
      </c>
      <c r="I375" s="159"/>
    </row>
    <row r="376" spans="1:9" ht="15">
      <c r="A376" s="9"/>
      <c r="B376" s="505" t="s">
        <v>407</v>
      </c>
      <c r="C376" s="9" t="s">
        <v>1061</v>
      </c>
      <c r="D376" s="516">
        <v>374</v>
      </c>
      <c r="E376" s="159">
        <f>D376*G366</f>
        <v>865.06</v>
      </c>
      <c r="F376" s="727">
        <v>0.1</v>
      </c>
      <c r="G376" s="728"/>
      <c r="H376" s="101">
        <f>E376*F376</f>
        <v>86.51</v>
      </c>
      <c r="I376" s="159"/>
    </row>
    <row r="377" spans="1:9" ht="15">
      <c r="A377" s="9" t="s">
        <v>349</v>
      </c>
      <c r="B377" s="13" t="s">
        <v>1062</v>
      </c>
      <c r="C377" s="9" t="s">
        <v>342</v>
      </c>
      <c r="D377" s="9"/>
      <c r="E377" s="10"/>
      <c r="F377" s="727"/>
      <c r="G377" s="728"/>
      <c r="H377" s="101">
        <f>H375*0.079</f>
        <v>6.83</v>
      </c>
      <c r="I377" s="159"/>
    </row>
    <row r="378" spans="1:9" ht="15">
      <c r="A378" s="9" t="s">
        <v>355</v>
      </c>
      <c r="B378" s="546" t="s">
        <v>1063</v>
      </c>
      <c r="C378" s="9" t="s">
        <v>342</v>
      </c>
      <c r="D378" s="9"/>
      <c r="E378" s="10"/>
      <c r="F378" s="727"/>
      <c r="G378" s="728"/>
      <c r="H378" s="101">
        <f>SUM(H376:H377)</f>
        <v>93.34</v>
      </c>
      <c r="I378" s="159"/>
    </row>
    <row r="379" spans="1:9" ht="15">
      <c r="A379" s="9" t="s">
        <v>807</v>
      </c>
      <c r="B379" s="546" t="s">
        <v>1064</v>
      </c>
      <c r="C379" s="9" t="s">
        <v>342</v>
      </c>
      <c r="D379" s="9"/>
      <c r="E379" s="10"/>
      <c r="F379" s="727"/>
      <c r="G379" s="728"/>
      <c r="H379" s="101">
        <f>H378*1.15</f>
        <v>107.34</v>
      </c>
      <c r="I379" s="159"/>
    </row>
    <row r="380" spans="1:9" ht="45">
      <c r="A380" s="9" t="s">
        <v>808</v>
      </c>
      <c r="B380" s="570" t="s">
        <v>999</v>
      </c>
      <c r="C380" s="9" t="s">
        <v>342</v>
      </c>
      <c r="D380" s="9"/>
      <c r="E380" s="10"/>
      <c r="F380" s="727"/>
      <c r="G380" s="728"/>
      <c r="H380" s="101">
        <f>H379*0.31</f>
        <v>33.28</v>
      </c>
      <c r="I380" s="159"/>
    </row>
    <row r="381" spans="1:9" ht="15">
      <c r="A381" s="9" t="s">
        <v>809</v>
      </c>
      <c r="B381" s="13" t="s">
        <v>798</v>
      </c>
      <c r="C381" s="8" t="s">
        <v>799</v>
      </c>
      <c r="D381" s="516">
        <f>H386</f>
        <v>4466.73</v>
      </c>
      <c r="E381" s="101"/>
      <c r="F381" s="734">
        <v>0.1</v>
      </c>
      <c r="G381" s="735"/>
      <c r="H381" s="101">
        <f>D381*F381</f>
        <v>446.67</v>
      </c>
      <c r="I381" s="159"/>
    </row>
    <row r="382" spans="1:9" ht="15">
      <c r="A382" s="9"/>
      <c r="B382" s="229" t="s">
        <v>800</v>
      </c>
      <c r="C382" s="8"/>
      <c r="D382" s="9"/>
      <c r="E382" s="211"/>
      <c r="F382" s="736"/>
      <c r="G382" s="737"/>
      <c r="H382" s="101"/>
      <c r="I382" s="159"/>
    </row>
    <row r="383" spans="1:9" ht="15">
      <c r="A383" s="9"/>
      <c r="B383" s="229" t="s">
        <v>1103</v>
      </c>
      <c r="C383" s="9" t="s">
        <v>697</v>
      </c>
      <c r="D383" s="555">
        <f>"мат"!E97</f>
        <v>1850</v>
      </c>
      <c r="E383" s="249"/>
      <c r="F383" s="792">
        <v>2</v>
      </c>
      <c r="G383" s="793"/>
      <c r="H383" s="101">
        <f>D383*F383*1.11</f>
        <v>4107</v>
      </c>
      <c r="I383" s="159"/>
    </row>
    <row r="384" spans="1:9" ht="15">
      <c r="A384" s="9"/>
      <c r="B384" s="229" t="s">
        <v>1104</v>
      </c>
      <c r="C384" s="9" t="s">
        <v>782</v>
      </c>
      <c r="D384" s="101">
        <f>"мат"!E96</f>
        <v>30</v>
      </c>
      <c r="E384" s="249"/>
      <c r="F384" s="792">
        <v>10</v>
      </c>
      <c r="G384" s="793"/>
      <c r="H384" s="101">
        <f>D384*F384*1.11</f>
        <v>333</v>
      </c>
      <c r="I384" s="159"/>
    </row>
    <row r="385" spans="1:9" ht="15">
      <c r="A385" s="11"/>
      <c r="B385" s="113" t="s">
        <v>804</v>
      </c>
      <c r="C385" s="11" t="s">
        <v>772</v>
      </c>
      <c r="D385" s="556">
        <f>"мат"!E80</f>
        <v>3.108</v>
      </c>
      <c r="E385" s="556"/>
      <c r="F385" s="789">
        <v>8.6</v>
      </c>
      <c r="G385" s="790"/>
      <c r="H385" s="547">
        <f>D385*F385</f>
        <v>26.73</v>
      </c>
      <c r="I385" s="159"/>
    </row>
    <row r="386" spans="1:9" ht="15">
      <c r="A386" s="9"/>
      <c r="B386" s="112" t="s">
        <v>805</v>
      </c>
      <c r="C386" s="9" t="s">
        <v>342</v>
      </c>
      <c r="D386" s="9"/>
      <c r="E386" s="146"/>
      <c r="F386" s="731"/>
      <c r="G386" s="732"/>
      <c r="H386" s="545">
        <f>SUM(H383:H385)</f>
        <v>4466.73</v>
      </c>
      <c r="I386" s="159"/>
    </row>
    <row r="387" spans="1:9" ht="15">
      <c r="A387" s="11" t="s">
        <v>810</v>
      </c>
      <c r="B387" s="13" t="s">
        <v>1065</v>
      </c>
      <c r="C387" s="9" t="s">
        <v>342</v>
      </c>
      <c r="D387" s="9"/>
      <c r="E387" s="10"/>
      <c r="F387" s="706"/>
      <c r="G387" s="708"/>
      <c r="H387" s="547">
        <f>H398*1.07</f>
        <v>0</v>
      </c>
      <c r="I387" s="159"/>
    </row>
    <row r="388" spans="1:9" ht="15">
      <c r="A388" s="558" t="s">
        <v>811</v>
      </c>
      <c r="B388" s="559" t="s">
        <v>806</v>
      </c>
      <c r="C388" s="148" t="s">
        <v>342</v>
      </c>
      <c r="D388" s="148"/>
      <c r="E388" s="170"/>
      <c r="F388" s="729"/>
      <c r="G388" s="730"/>
      <c r="H388" s="560">
        <f>H379+H380+H381+H387</f>
        <v>587.29</v>
      </c>
      <c r="I388" s="159"/>
    </row>
    <row r="389" spans="1:9" ht="15">
      <c r="A389" s="11" t="s">
        <v>812</v>
      </c>
      <c r="B389" s="561" t="s">
        <v>1066</v>
      </c>
      <c r="C389" s="11" t="s">
        <v>342</v>
      </c>
      <c r="D389" s="11"/>
      <c r="E389" s="169"/>
      <c r="F389" s="729"/>
      <c r="G389" s="730"/>
      <c r="H389" s="560">
        <f>H388</f>
        <v>587.29</v>
      </c>
      <c r="I389" s="10"/>
    </row>
    <row r="390" spans="1:9" ht="15">
      <c r="A390" s="6"/>
      <c r="B390" s="6"/>
      <c r="C390" s="7"/>
      <c r="D390" s="6"/>
      <c r="E390" s="6"/>
      <c r="F390" s="6"/>
      <c r="G390" s="6"/>
      <c r="H390" s="167"/>
      <c r="I390" s="13"/>
    </row>
    <row r="391" spans="1:9" ht="15">
      <c r="A391" s="733" t="s">
        <v>1223</v>
      </c>
      <c r="B391" s="733"/>
      <c r="C391" s="733"/>
      <c r="D391" s="733"/>
      <c r="E391" s="733"/>
      <c r="F391" s="733"/>
      <c r="G391" s="733"/>
      <c r="H391" s="733"/>
      <c r="I391" s="150"/>
    </row>
    <row r="392" spans="1:9" ht="15">
      <c r="A392" s="707" t="s">
        <v>1068</v>
      </c>
      <c r="B392" s="707"/>
      <c r="C392" s="707"/>
      <c r="D392" s="707"/>
      <c r="E392" s="707"/>
      <c r="F392" s="707"/>
      <c r="G392" s="707"/>
      <c r="H392" s="707"/>
      <c r="I392" s="150"/>
    </row>
    <row r="393" spans="1:9" ht="15">
      <c r="A393" s="123" t="s">
        <v>1052</v>
      </c>
      <c r="B393" s="397" t="s">
        <v>844</v>
      </c>
      <c r="C393" s="123"/>
      <c r="D393" s="397" t="s">
        <v>1069</v>
      </c>
      <c r="E393" s="123" t="s">
        <v>1070</v>
      </c>
      <c r="F393" s="703" t="s">
        <v>1071</v>
      </c>
      <c r="G393" s="705"/>
      <c r="H393" s="545" t="s">
        <v>1072</v>
      </c>
      <c r="I393" s="158"/>
    </row>
    <row r="394" spans="1:9" ht="15">
      <c r="A394" s="9" t="s">
        <v>539</v>
      </c>
      <c r="B394" s="10" t="s">
        <v>491</v>
      </c>
      <c r="C394" s="9" t="s">
        <v>1073</v>
      </c>
      <c r="D394" s="10" t="s">
        <v>1074</v>
      </c>
      <c r="E394" s="9" t="s">
        <v>1075</v>
      </c>
      <c r="F394" s="727" t="s">
        <v>1076</v>
      </c>
      <c r="G394" s="728"/>
      <c r="H394" s="101" t="s">
        <v>1077</v>
      </c>
      <c r="I394" s="158"/>
    </row>
    <row r="395" spans="1:9" ht="15">
      <c r="A395" s="9"/>
      <c r="B395" s="10" t="s">
        <v>1078</v>
      </c>
      <c r="C395" s="9" t="s">
        <v>1079</v>
      </c>
      <c r="D395" s="10" t="s">
        <v>342</v>
      </c>
      <c r="E395" s="9" t="s">
        <v>1080</v>
      </c>
      <c r="F395" s="727" t="s">
        <v>1081</v>
      </c>
      <c r="G395" s="728"/>
      <c r="H395" s="101" t="s">
        <v>1082</v>
      </c>
      <c r="I395" s="158"/>
    </row>
    <row r="396" spans="1:9" ht="15">
      <c r="A396" s="11"/>
      <c r="B396" s="241"/>
      <c r="C396" s="11"/>
      <c r="D396" s="241"/>
      <c r="E396" s="11" t="s">
        <v>1083</v>
      </c>
      <c r="F396" s="706"/>
      <c r="G396" s="708"/>
      <c r="H396" s="547" t="s">
        <v>1084</v>
      </c>
      <c r="I396" s="158"/>
    </row>
    <row r="397" spans="1:9" ht="15">
      <c r="A397" s="123" t="s">
        <v>343</v>
      </c>
      <c r="B397" s="396"/>
      <c r="C397" s="123"/>
      <c r="D397" s="7"/>
      <c r="E397" s="123"/>
      <c r="F397" s="703"/>
      <c r="G397" s="705"/>
      <c r="H397" s="562"/>
      <c r="I397" s="160"/>
    </row>
    <row r="398" spans="1:9" ht="15">
      <c r="A398" s="155"/>
      <c r="B398" s="563" t="s">
        <v>701</v>
      </c>
      <c r="C398" s="148"/>
      <c r="D398" s="170"/>
      <c r="E398" s="148"/>
      <c r="F398" s="729"/>
      <c r="G398" s="730"/>
      <c r="H398" s="560">
        <f>H397</f>
        <v>0</v>
      </c>
      <c r="I398" s="159"/>
    </row>
    <row r="399" spans="1:9" ht="15">
      <c r="A399" s="13"/>
      <c r="B399" s="204"/>
      <c r="C399" s="10"/>
      <c r="D399" s="10"/>
      <c r="E399" s="10"/>
      <c r="F399" s="10"/>
      <c r="G399" s="10"/>
      <c r="H399" s="205"/>
      <c r="I399" s="159"/>
    </row>
    <row r="400" spans="1:9" ht="15">
      <c r="A400" s="6"/>
      <c r="B400" s="6"/>
      <c r="C400" s="7"/>
      <c r="D400" s="6"/>
      <c r="E400" s="6"/>
      <c r="F400" s="6"/>
      <c r="G400" s="6"/>
      <c r="H400" s="167"/>
      <c r="I400" s="13"/>
    </row>
    <row r="401" spans="1:9" ht="15">
      <c r="A401" s="6"/>
      <c r="B401" s="6"/>
      <c r="C401" s="7"/>
      <c r="D401" s="6"/>
      <c r="E401" s="6"/>
      <c r="F401" s="6"/>
      <c r="G401" s="6"/>
      <c r="H401" s="167"/>
      <c r="I401" s="13"/>
    </row>
    <row r="402" spans="1:9" ht="15">
      <c r="A402" s="6"/>
      <c r="B402" s="6"/>
      <c r="C402" s="7"/>
      <c r="D402" s="6"/>
      <c r="E402" s="6"/>
      <c r="F402" s="6"/>
      <c r="G402" s="6"/>
      <c r="H402" s="167"/>
      <c r="I402" s="13"/>
    </row>
    <row r="403" spans="1:9" ht="15">
      <c r="A403" s="6"/>
      <c r="B403" s="6"/>
      <c r="C403" s="7"/>
      <c r="D403" s="6"/>
      <c r="E403" s="6"/>
      <c r="F403" s="6"/>
      <c r="G403" s="6"/>
      <c r="H403" s="167"/>
      <c r="I403" s="13"/>
    </row>
    <row r="404" spans="1:9" ht="15">
      <c r="A404" s="6"/>
      <c r="B404" s="6"/>
      <c r="C404" s="7"/>
      <c r="D404" s="6"/>
      <c r="E404" s="6"/>
      <c r="F404" s="6"/>
      <c r="G404" s="6"/>
      <c r="H404" s="167"/>
      <c r="I404" s="13"/>
    </row>
    <row r="405" spans="1:9" ht="15">
      <c r="A405" s="6"/>
      <c r="B405" s="6"/>
      <c r="C405" s="7"/>
      <c r="D405" s="6"/>
      <c r="E405" s="6"/>
      <c r="F405" s="6"/>
      <c r="G405" s="6"/>
      <c r="H405" s="167"/>
      <c r="I405" s="13"/>
    </row>
    <row r="406" spans="1:9" ht="15">
      <c r="A406" s="6"/>
      <c r="B406" s="6"/>
      <c r="C406" s="7"/>
      <c r="D406" s="6"/>
      <c r="E406" s="6"/>
      <c r="F406" s="6"/>
      <c r="G406" s="6"/>
      <c r="H406" s="167"/>
      <c r="I406" s="13"/>
    </row>
    <row r="407" spans="1:9" ht="15">
      <c r="A407" s="6"/>
      <c r="B407" s="6"/>
      <c r="C407" s="7"/>
      <c r="D407" s="6"/>
      <c r="E407" s="6"/>
      <c r="F407" s="6"/>
      <c r="G407" s="6"/>
      <c r="H407" s="167"/>
      <c r="I407" s="13"/>
    </row>
    <row r="408" spans="1:9" ht="15">
      <c r="A408" s="6"/>
      <c r="B408" s="6"/>
      <c r="C408" s="7"/>
      <c r="D408" s="6"/>
      <c r="E408" s="6"/>
      <c r="F408" s="6"/>
      <c r="G408" s="6"/>
      <c r="H408" s="167"/>
      <c r="I408" s="13"/>
    </row>
    <row r="409" spans="1:9" ht="15">
      <c r="A409" s="6"/>
      <c r="B409" s="6"/>
      <c r="C409" s="7"/>
      <c r="D409" s="6"/>
      <c r="E409" s="6"/>
      <c r="F409" s="6"/>
      <c r="G409" s="6"/>
      <c r="H409" s="167"/>
      <c r="I409" s="13"/>
    </row>
    <row r="410" spans="1:9" ht="15">
      <c r="A410" s="6"/>
      <c r="B410" s="6"/>
      <c r="C410" s="7"/>
      <c r="D410" s="6"/>
      <c r="E410" s="6"/>
      <c r="F410" s="6"/>
      <c r="G410" s="6"/>
      <c r="H410" s="167"/>
      <c r="I410" s="13"/>
    </row>
    <row r="411" spans="1:9" ht="15">
      <c r="A411" s="6"/>
      <c r="B411" s="6"/>
      <c r="C411" s="7"/>
      <c r="D411" s="6"/>
      <c r="E411" s="6"/>
      <c r="F411" s="6"/>
      <c r="G411" s="6"/>
      <c r="H411" s="167"/>
      <c r="I411" s="13"/>
    </row>
    <row r="412" spans="1:9" ht="15">
      <c r="A412" s="6"/>
      <c r="B412" s="6"/>
      <c r="C412" s="7"/>
      <c r="D412" s="6"/>
      <c r="E412" s="6"/>
      <c r="F412" s="6"/>
      <c r="G412" s="6"/>
      <c r="H412" s="167"/>
      <c r="I412" s="13"/>
    </row>
    <row r="413" spans="1:9" ht="15">
      <c r="A413" s="6"/>
      <c r="B413" s="6"/>
      <c r="C413" s="7"/>
      <c r="D413" s="6"/>
      <c r="E413" s="6"/>
      <c r="F413" s="6"/>
      <c r="G413" s="6"/>
      <c r="H413" s="167"/>
      <c r="I413" s="13"/>
    </row>
    <row r="414" spans="1:9" ht="15">
      <c r="A414" s="6"/>
      <c r="B414" s="6"/>
      <c r="C414" s="7"/>
      <c r="D414" s="6"/>
      <c r="E414" s="6"/>
      <c r="F414" s="6"/>
      <c r="G414" s="6"/>
      <c r="H414" s="167"/>
      <c r="I414" s="13"/>
    </row>
    <row r="415" spans="1:9" ht="15">
      <c r="A415" s="6"/>
      <c r="B415" s="6"/>
      <c r="C415" s="7"/>
      <c r="D415" s="6"/>
      <c r="E415" s="6"/>
      <c r="F415" s="6"/>
      <c r="G415" s="6"/>
      <c r="H415" s="167"/>
      <c r="I415" s="13"/>
    </row>
    <row r="416" spans="1:9" ht="15">
      <c r="A416" s="6"/>
      <c r="B416" s="6"/>
      <c r="C416" s="7"/>
      <c r="D416" s="6"/>
      <c r="E416" s="6"/>
      <c r="F416" s="6"/>
      <c r="G416" s="6"/>
      <c r="H416" s="167"/>
      <c r="I416" s="13"/>
    </row>
    <row r="417" spans="1:9" ht="15">
      <c r="A417" s="6"/>
      <c r="B417" s="6"/>
      <c r="C417" s="7"/>
      <c r="D417" s="6"/>
      <c r="E417" s="6"/>
      <c r="F417" s="6"/>
      <c r="G417" s="6"/>
      <c r="H417" s="167"/>
      <c r="I417" s="13"/>
    </row>
    <row r="418" spans="1:9" ht="15">
      <c r="A418" s="6"/>
      <c r="B418" s="6"/>
      <c r="C418" s="7"/>
      <c r="D418" s="6"/>
      <c r="E418" s="6"/>
      <c r="F418" s="6"/>
      <c r="G418" s="6"/>
      <c r="H418" s="167"/>
      <c r="I418" s="13"/>
    </row>
    <row r="419" spans="1:9" ht="15">
      <c r="A419" s="733" t="s">
        <v>1099</v>
      </c>
      <c r="B419" s="733"/>
      <c r="C419" s="733"/>
      <c r="D419" s="733"/>
      <c r="E419" s="733"/>
      <c r="F419" s="733"/>
      <c r="G419" s="733"/>
      <c r="H419" s="733"/>
      <c r="I419" s="13"/>
    </row>
    <row r="420" spans="1:9" ht="15">
      <c r="A420" s="733" t="s">
        <v>1100</v>
      </c>
      <c r="B420" s="733"/>
      <c r="C420" s="733"/>
      <c r="D420" s="733"/>
      <c r="E420" s="733"/>
      <c r="F420" s="733"/>
      <c r="G420" s="733"/>
      <c r="H420" s="733"/>
      <c r="I420" s="13"/>
    </row>
    <row r="421" spans="1:9" ht="15">
      <c r="A421" s="745" t="s">
        <v>484</v>
      </c>
      <c r="B421" s="745"/>
      <c r="C421" s="745"/>
      <c r="D421" s="745"/>
      <c r="E421" s="745"/>
      <c r="F421" s="745"/>
      <c r="G421" s="745"/>
      <c r="H421" s="745"/>
      <c r="I421" s="13"/>
    </row>
    <row r="422" spans="1:9" ht="15">
      <c r="A422" s="6"/>
      <c r="B422" s="746" t="s">
        <v>1086</v>
      </c>
      <c r="C422" s="746"/>
      <c r="D422" s="746"/>
      <c r="E422" s="6">
        <v>100</v>
      </c>
      <c r="F422" s="6" t="s">
        <v>834</v>
      </c>
      <c r="G422" s="6"/>
      <c r="H422" s="167"/>
      <c r="I422" s="13"/>
    </row>
    <row r="423" spans="1:9" ht="15">
      <c r="A423" s="6"/>
      <c r="B423" s="746" t="s">
        <v>1087</v>
      </c>
      <c r="C423" s="746"/>
      <c r="D423" s="746"/>
      <c r="E423" s="6">
        <v>0.23</v>
      </c>
      <c r="F423" s="6" t="s">
        <v>836</v>
      </c>
      <c r="G423" s="6"/>
      <c r="H423" s="167"/>
      <c r="I423" s="13"/>
    </row>
    <row r="424" spans="1:9" ht="15">
      <c r="A424" s="6"/>
      <c r="B424" s="744" t="s">
        <v>837</v>
      </c>
      <c r="C424" s="744"/>
      <c r="D424" s="744"/>
      <c r="E424" s="6"/>
      <c r="F424" s="6"/>
      <c r="G424" s="6"/>
      <c r="H424" s="167"/>
      <c r="I424" s="13"/>
    </row>
    <row r="425" spans="1:9" ht="15">
      <c r="A425" s="6"/>
      <c r="B425" s="744" t="s">
        <v>838</v>
      </c>
      <c r="C425" s="744"/>
      <c r="D425" s="744"/>
      <c r="E425" s="6"/>
      <c r="F425" s="6"/>
      <c r="G425" s="6"/>
      <c r="H425" s="167"/>
      <c r="I425" s="13"/>
    </row>
    <row r="426" spans="1:9" ht="15">
      <c r="A426" s="6"/>
      <c r="B426" s="744" t="s">
        <v>839</v>
      </c>
      <c r="C426" s="744"/>
      <c r="D426" s="744"/>
      <c r="E426" s="6">
        <v>1.15</v>
      </c>
      <c r="F426" s="400" t="s">
        <v>840</v>
      </c>
      <c r="G426" s="733">
        <v>2.313</v>
      </c>
      <c r="H426" s="733"/>
      <c r="I426" s="13"/>
    </row>
    <row r="427" spans="1:9" ht="15">
      <c r="A427" s="6"/>
      <c r="B427" s="744" t="s">
        <v>841</v>
      </c>
      <c r="C427" s="744"/>
      <c r="D427" s="744"/>
      <c r="E427" s="6"/>
      <c r="F427" s="6"/>
      <c r="G427" s="6"/>
      <c r="H427" s="167"/>
      <c r="I427" s="13"/>
    </row>
    <row r="428" spans="1:9" ht="15">
      <c r="A428" s="6"/>
      <c r="B428" s="744" t="s">
        <v>842</v>
      </c>
      <c r="C428" s="744"/>
      <c r="D428" s="744"/>
      <c r="E428" s="6">
        <v>1.11</v>
      </c>
      <c r="F428" s="6"/>
      <c r="G428" s="6"/>
      <c r="H428" s="167"/>
      <c r="I428" s="13"/>
    </row>
    <row r="429" spans="1:9" ht="15">
      <c r="A429" s="6"/>
      <c r="B429" s="744" t="s">
        <v>843</v>
      </c>
      <c r="C429" s="744"/>
      <c r="D429" s="744"/>
      <c r="E429" s="6">
        <v>1.07</v>
      </c>
      <c r="F429" s="6"/>
      <c r="G429" s="6"/>
      <c r="H429" s="167"/>
      <c r="I429" s="13"/>
    </row>
    <row r="430" spans="1:9" ht="15">
      <c r="A430" s="123"/>
      <c r="B430" s="566"/>
      <c r="C430" s="123"/>
      <c r="D430" s="544" t="s">
        <v>1049</v>
      </c>
      <c r="E430" s="123" t="s">
        <v>1050</v>
      </c>
      <c r="F430" s="703"/>
      <c r="G430" s="705"/>
      <c r="H430" s="545" t="s">
        <v>1051</v>
      </c>
      <c r="I430" s="13"/>
    </row>
    <row r="431" spans="1:9" ht="15">
      <c r="A431" s="9" t="s">
        <v>1052</v>
      </c>
      <c r="B431" s="546" t="s">
        <v>1091</v>
      </c>
      <c r="C431" s="9" t="s">
        <v>1054</v>
      </c>
      <c r="D431" s="9" t="s">
        <v>1055</v>
      </c>
      <c r="E431" s="9" t="s">
        <v>335</v>
      </c>
      <c r="F431" s="727" t="s">
        <v>1056</v>
      </c>
      <c r="G431" s="728"/>
      <c r="H431" s="101" t="s">
        <v>1057</v>
      </c>
      <c r="I431" s="13"/>
    </row>
    <row r="432" spans="1:9" ht="15">
      <c r="A432" s="9" t="s">
        <v>539</v>
      </c>
      <c r="B432" s="546"/>
      <c r="C432" s="9" t="s">
        <v>309</v>
      </c>
      <c r="D432" s="9" t="s">
        <v>1058</v>
      </c>
      <c r="E432" s="9" t="s">
        <v>501</v>
      </c>
      <c r="F432" s="742"/>
      <c r="G432" s="743"/>
      <c r="H432" s="101" t="s">
        <v>311</v>
      </c>
      <c r="I432" s="13"/>
    </row>
    <row r="433" spans="1:9" ht="15">
      <c r="A433" s="9"/>
      <c r="B433" s="567"/>
      <c r="C433" s="11"/>
      <c r="D433" s="113" t="s">
        <v>1059</v>
      </c>
      <c r="E433" s="113"/>
      <c r="F433" s="706"/>
      <c r="G433" s="708"/>
      <c r="H433" s="547"/>
      <c r="I433" s="13"/>
    </row>
    <row r="434" spans="1:9" ht="15">
      <c r="A434" s="148">
        <v>1</v>
      </c>
      <c r="B434" s="148">
        <v>2</v>
      </c>
      <c r="C434" s="148">
        <v>3</v>
      </c>
      <c r="D434" s="169">
        <v>4</v>
      </c>
      <c r="E434" s="148">
        <v>5</v>
      </c>
      <c r="F434" s="729">
        <v>6</v>
      </c>
      <c r="G434" s="730"/>
      <c r="H434" s="147">
        <v>7</v>
      </c>
      <c r="I434" s="13"/>
    </row>
    <row r="435" spans="1:9" ht="15">
      <c r="A435" s="123" t="s">
        <v>343</v>
      </c>
      <c r="B435" s="505" t="s">
        <v>1060</v>
      </c>
      <c r="C435" s="9" t="s">
        <v>1061</v>
      </c>
      <c r="D435" s="398"/>
      <c r="E435" s="548"/>
      <c r="F435" s="703"/>
      <c r="G435" s="705"/>
      <c r="H435" s="545">
        <f>H436+H437</f>
        <v>278.09</v>
      </c>
      <c r="I435" s="13"/>
    </row>
    <row r="436" spans="1:9" ht="15">
      <c r="A436" s="9"/>
      <c r="B436" s="505" t="s">
        <v>797</v>
      </c>
      <c r="C436" s="9" t="s">
        <v>1061</v>
      </c>
      <c r="D436" s="172">
        <v>780</v>
      </c>
      <c r="E436" s="159">
        <f>D436*G426</f>
        <v>1804.14</v>
      </c>
      <c r="F436" s="727">
        <v>0.03</v>
      </c>
      <c r="G436" s="728"/>
      <c r="H436" s="101">
        <f>E436*F436</f>
        <v>54.12</v>
      </c>
      <c r="I436" s="13"/>
    </row>
    <row r="437" spans="1:9" ht="15">
      <c r="A437" s="9"/>
      <c r="B437" s="505" t="s">
        <v>485</v>
      </c>
      <c r="C437" s="9" t="s">
        <v>1061</v>
      </c>
      <c r="D437" s="574">
        <v>421</v>
      </c>
      <c r="E437" s="159">
        <f>D437*G426</f>
        <v>973.77</v>
      </c>
      <c r="F437" s="727">
        <v>0.23</v>
      </c>
      <c r="G437" s="728"/>
      <c r="H437" s="101">
        <f>E437*F437</f>
        <v>223.97</v>
      </c>
      <c r="I437" s="13"/>
    </row>
    <row r="438" spans="1:9" ht="15">
      <c r="A438" s="9" t="s">
        <v>349</v>
      </c>
      <c r="B438" s="13" t="s">
        <v>1062</v>
      </c>
      <c r="C438" s="9" t="s">
        <v>342</v>
      </c>
      <c r="D438" s="9"/>
      <c r="E438" s="10"/>
      <c r="F438" s="727"/>
      <c r="G438" s="728"/>
      <c r="H438" s="101">
        <f>H435*0.079</f>
        <v>21.97</v>
      </c>
      <c r="I438" s="13"/>
    </row>
    <row r="439" spans="1:9" ht="15">
      <c r="A439" s="9" t="s">
        <v>355</v>
      </c>
      <c r="B439" s="546" t="s">
        <v>1063</v>
      </c>
      <c r="C439" s="9" t="s">
        <v>342</v>
      </c>
      <c r="D439" s="9"/>
      <c r="E439" s="10"/>
      <c r="F439" s="727"/>
      <c r="G439" s="728"/>
      <c r="H439" s="101">
        <f>SUM(H437:H438)</f>
        <v>245.94</v>
      </c>
      <c r="I439" s="13"/>
    </row>
    <row r="440" spans="1:9" ht="15">
      <c r="A440" s="9" t="s">
        <v>807</v>
      </c>
      <c r="B440" s="546" t="s">
        <v>1064</v>
      </c>
      <c r="C440" s="9" t="s">
        <v>342</v>
      </c>
      <c r="D440" s="9"/>
      <c r="E440" s="10"/>
      <c r="F440" s="727"/>
      <c r="G440" s="728"/>
      <c r="H440" s="101">
        <f>H439*1.15</f>
        <v>282.83</v>
      </c>
      <c r="I440" s="13"/>
    </row>
    <row r="441" spans="1:9" ht="45">
      <c r="A441" s="9" t="s">
        <v>808</v>
      </c>
      <c r="B441" s="570" t="s">
        <v>999</v>
      </c>
      <c r="C441" s="9" t="s">
        <v>342</v>
      </c>
      <c r="D441" s="9"/>
      <c r="E441" s="10"/>
      <c r="F441" s="727"/>
      <c r="G441" s="728"/>
      <c r="H441" s="101">
        <f>H440*0.31</f>
        <v>87.68</v>
      </c>
      <c r="I441" s="13"/>
    </row>
    <row r="442" spans="1:9" ht="15">
      <c r="A442" s="9" t="s">
        <v>809</v>
      </c>
      <c r="B442" s="13" t="s">
        <v>798</v>
      </c>
      <c r="C442" s="8" t="s">
        <v>799</v>
      </c>
      <c r="D442" s="516">
        <f>H448</f>
        <v>14.69</v>
      </c>
      <c r="E442" s="101"/>
      <c r="F442" s="734">
        <v>0.23</v>
      </c>
      <c r="G442" s="735"/>
      <c r="H442" s="101">
        <f>D442*F442</f>
        <v>3.38</v>
      </c>
      <c r="I442" s="13"/>
    </row>
    <row r="443" spans="1:9" ht="15">
      <c r="A443" s="9"/>
      <c r="B443" s="229" t="s">
        <v>800</v>
      </c>
      <c r="C443" s="8"/>
      <c r="D443" s="9"/>
      <c r="E443" s="211"/>
      <c r="F443" s="736"/>
      <c r="G443" s="737"/>
      <c r="H443" s="101"/>
      <c r="I443" s="13"/>
    </row>
    <row r="444" spans="1:9" ht="15">
      <c r="A444" s="9"/>
      <c r="B444" s="112" t="s">
        <v>801</v>
      </c>
      <c r="C444" s="9" t="s">
        <v>777</v>
      </c>
      <c r="D444" s="554">
        <f>"мат"!E89</f>
        <v>250</v>
      </c>
      <c r="E444" s="101"/>
      <c r="F444" s="738">
        <v>0.012</v>
      </c>
      <c r="G444" s="739"/>
      <c r="H444" s="101"/>
      <c r="I444" s="13"/>
    </row>
    <row r="445" spans="1:9" ht="15">
      <c r="A445" s="9"/>
      <c r="B445" s="112" t="s">
        <v>802</v>
      </c>
      <c r="C445" s="9" t="s">
        <v>697</v>
      </c>
      <c r="D445" s="101">
        <f>"мат"!E90</f>
        <v>13</v>
      </c>
      <c r="E445" s="555"/>
      <c r="F445" s="736">
        <v>0.08</v>
      </c>
      <c r="G445" s="737"/>
      <c r="H445" s="101">
        <f>D445*F445*1.11</f>
        <v>1.15</v>
      </c>
      <c r="I445" s="13"/>
    </row>
    <row r="446" spans="1:9" ht="15">
      <c r="A446" s="9"/>
      <c r="B446" s="112" t="s">
        <v>803</v>
      </c>
      <c r="C446" s="9" t="s">
        <v>697</v>
      </c>
      <c r="D446" s="101">
        <f>"мат"!E91</f>
        <v>23</v>
      </c>
      <c r="E446" s="555"/>
      <c r="F446" s="738">
        <v>0.007</v>
      </c>
      <c r="G446" s="739"/>
      <c r="H446" s="101">
        <f>D446*F446*1.11</f>
        <v>0.18</v>
      </c>
      <c r="I446" s="13"/>
    </row>
    <row r="447" spans="1:9" ht="15">
      <c r="A447" s="11"/>
      <c r="B447" s="113" t="s">
        <v>804</v>
      </c>
      <c r="C447" s="11" t="s">
        <v>772</v>
      </c>
      <c r="D447" s="556">
        <f>"мат"!E80</f>
        <v>3.108</v>
      </c>
      <c r="E447" s="557"/>
      <c r="F447" s="740">
        <v>4.3</v>
      </c>
      <c r="G447" s="741"/>
      <c r="H447" s="547">
        <f>D447*F447</f>
        <v>13.36</v>
      </c>
      <c r="I447" s="13"/>
    </row>
    <row r="448" spans="1:9" ht="15">
      <c r="A448" s="9"/>
      <c r="B448" s="112" t="s">
        <v>805</v>
      </c>
      <c r="C448" s="9" t="s">
        <v>342</v>
      </c>
      <c r="D448" s="9"/>
      <c r="E448" s="146"/>
      <c r="F448" s="731"/>
      <c r="G448" s="732"/>
      <c r="H448" s="545">
        <f>SUM(H445:H447)</f>
        <v>14.69</v>
      </c>
      <c r="I448" s="13"/>
    </row>
    <row r="449" spans="1:9" ht="15">
      <c r="A449" s="11" t="s">
        <v>810</v>
      </c>
      <c r="B449" s="13" t="s">
        <v>1065</v>
      </c>
      <c r="C449" s="9" t="s">
        <v>342</v>
      </c>
      <c r="D449" s="9"/>
      <c r="E449" s="10"/>
      <c r="F449" s="706"/>
      <c r="G449" s="708"/>
      <c r="H449" s="547">
        <f>H460*1.07</f>
        <v>11.11</v>
      </c>
      <c r="I449" s="13"/>
    </row>
    <row r="450" spans="1:9" ht="15">
      <c r="A450" s="558" t="s">
        <v>811</v>
      </c>
      <c r="B450" s="559" t="s">
        <v>806</v>
      </c>
      <c r="C450" s="148" t="s">
        <v>342</v>
      </c>
      <c r="D450" s="148"/>
      <c r="E450" s="170"/>
      <c r="F450" s="729"/>
      <c r="G450" s="730"/>
      <c r="H450" s="560">
        <f>H440+H441+H442+H449</f>
        <v>385</v>
      </c>
      <c r="I450" s="13"/>
    </row>
    <row r="451" spans="1:9" ht="15">
      <c r="A451" s="11" t="s">
        <v>812</v>
      </c>
      <c r="B451" s="561" t="s">
        <v>1066</v>
      </c>
      <c r="C451" s="11" t="s">
        <v>342</v>
      </c>
      <c r="D451" s="11"/>
      <c r="E451" s="169"/>
      <c r="F451" s="729"/>
      <c r="G451" s="730"/>
      <c r="H451" s="560">
        <f>H450</f>
        <v>385</v>
      </c>
      <c r="I451" s="13"/>
    </row>
    <row r="452" spans="1:9" ht="15">
      <c r="A452" s="6"/>
      <c r="B452" s="6"/>
      <c r="C452" s="7"/>
      <c r="D452" s="6"/>
      <c r="E452" s="6"/>
      <c r="F452" s="6"/>
      <c r="G452" s="6"/>
      <c r="H452" s="167"/>
      <c r="I452" s="13"/>
    </row>
    <row r="453" spans="1:9" ht="15">
      <c r="A453" s="733" t="s">
        <v>1105</v>
      </c>
      <c r="B453" s="733"/>
      <c r="C453" s="733"/>
      <c r="D453" s="733"/>
      <c r="E453" s="733"/>
      <c r="F453" s="733"/>
      <c r="G453" s="733"/>
      <c r="H453" s="733"/>
      <c r="I453" s="13"/>
    </row>
    <row r="454" spans="1:9" ht="15">
      <c r="A454" s="707" t="s">
        <v>1068</v>
      </c>
      <c r="B454" s="707"/>
      <c r="C454" s="707"/>
      <c r="D454" s="707"/>
      <c r="E454" s="707"/>
      <c r="F454" s="707"/>
      <c r="G454" s="707"/>
      <c r="H454" s="707"/>
      <c r="I454" s="13"/>
    </row>
    <row r="455" spans="1:9" ht="15">
      <c r="A455" s="123" t="s">
        <v>1052</v>
      </c>
      <c r="B455" s="397" t="s">
        <v>844</v>
      </c>
      <c r="C455" s="123"/>
      <c r="D455" s="397" t="s">
        <v>1069</v>
      </c>
      <c r="E455" s="123" t="s">
        <v>1070</v>
      </c>
      <c r="F455" s="703" t="s">
        <v>1071</v>
      </c>
      <c r="G455" s="705"/>
      <c r="H455" s="545" t="s">
        <v>1072</v>
      </c>
      <c r="I455" s="13"/>
    </row>
    <row r="456" spans="1:9" ht="15">
      <c r="A456" s="9" t="s">
        <v>539</v>
      </c>
      <c r="B456" s="10" t="s">
        <v>491</v>
      </c>
      <c r="C456" s="9" t="s">
        <v>1073</v>
      </c>
      <c r="D456" s="10" t="s">
        <v>1074</v>
      </c>
      <c r="E456" s="9" t="s">
        <v>1075</v>
      </c>
      <c r="F456" s="727" t="s">
        <v>1076</v>
      </c>
      <c r="G456" s="728"/>
      <c r="H456" s="101" t="s">
        <v>1077</v>
      </c>
      <c r="I456" s="13"/>
    </row>
    <row r="457" spans="1:9" ht="15">
      <c r="A457" s="9"/>
      <c r="B457" s="10" t="s">
        <v>1078</v>
      </c>
      <c r="C457" s="9" t="s">
        <v>1079</v>
      </c>
      <c r="D457" s="10" t="s">
        <v>342</v>
      </c>
      <c r="E457" s="9" t="s">
        <v>1080</v>
      </c>
      <c r="F457" s="727" t="s">
        <v>1081</v>
      </c>
      <c r="G457" s="728"/>
      <c r="H457" s="101" t="s">
        <v>1082</v>
      </c>
      <c r="I457" s="13"/>
    </row>
    <row r="458" spans="1:9" ht="15">
      <c r="A458" s="11"/>
      <c r="B458" s="241"/>
      <c r="C458" s="11"/>
      <c r="D458" s="241"/>
      <c r="E458" s="11" t="s">
        <v>1083</v>
      </c>
      <c r="F458" s="706"/>
      <c r="G458" s="708"/>
      <c r="H458" s="547" t="s">
        <v>1084</v>
      </c>
      <c r="I458" s="13"/>
    </row>
    <row r="459" spans="1:9" ht="30">
      <c r="A459" s="123" t="s">
        <v>343</v>
      </c>
      <c r="B459" s="396" t="s">
        <v>1582</v>
      </c>
      <c r="C459" s="123">
        <v>1</v>
      </c>
      <c r="D459" s="7">
        <v>34396</v>
      </c>
      <c r="E459" s="123">
        <v>40</v>
      </c>
      <c r="F459" s="703">
        <v>0.23</v>
      </c>
      <c r="G459" s="705"/>
      <c r="H459" s="562">
        <f>F459*45.11</f>
        <v>10.38</v>
      </c>
      <c r="I459" s="13"/>
    </row>
    <row r="460" spans="1:9" ht="15">
      <c r="A460" s="155"/>
      <c r="B460" s="563" t="s">
        <v>701</v>
      </c>
      <c r="C460" s="148"/>
      <c r="D460" s="170"/>
      <c r="E460" s="148"/>
      <c r="F460" s="729"/>
      <c r="G460" s="730"/>
      <c r="H460" s="560">
        <f>H459</f>
        <v>10.38</v>
      </c>
      <c r="I460" s="13"/>
    </row>
    <row r="461" spans="1:9" ht="15">
      <c r="A461" s="6"/>
      <c r="B461" s="6"/>
      <c r="C461" s="7"/>
      <c r="D461" s="6"/>
      <c r="E461" s="6"/>
      <c r="F461" s="6"/>
      <c r="G461" s="6"/>
      <c r="H461" s="167"/>
      <c r="I461" s="13"/>
    </row>
    <row r="462" spans="1:9" ht="15">
      <c r="A462" s="6"/>
      <c r="B462" s="6"/>
      <c r="C462" s="7"/>
      <c r="D462" s="6"/>
      <c r="E462" s="6"/>
      <c r="F462" s="6"/>
      <c r="G462" s="6"/>
      <c r="H462" s="167"/>
      <c r="I462" s="13"/>
    </row>
    <row r="463" spans="1:9" ht="15">
      <c r="A463" s="6"/>
      <c r="B463" s="6"/>
      <c r="C463" s="7"/>
      <c r="D463" s="6"/>
      <c r="E463" s="6"/>
      <c r="F463" s="6"/>
      <c r="G463" s="6"/>
      <c r="H463" s="167"/>
      <c r="I463" s="13"/>
    </row>
    <row r="464" spans="1:9" ht="15">
      <c r="A464" s="6"/>
      <c r="B464" s="6"/>
      <c r="C464" s="7"/>
      <c r="D464" s="6"/>
      <c r="E464" s="6"/>
      <c r="F464" s="6"/>
      <c r="G464" s="6"/>
      <c r="H464" s="167"/>
      <c r="I464" s="13"/>
    </row>
    <row r="465" spans="1:9" ht="15">
      <c r="A465" s="6"/>
      <c r="B465" s="6"/>
      <c r="C465" s="7"/>
      <c r="D465" s="6"/>
      <c r="E465" s="6"/>
      <c r="F465" s="6"/>
      <c r="G465" s="6"/>
      <c r="H465" s="167"/>
      <c r="I465" s="13"/>
    </row>
    <row r="466" spans="1:9" ht="15">
      <c r="A466" s="6"/>
      <c r="B466" s="6"/>
      <c r="C466" s="7"/>
      <c r="D466" s="6"/>
      <c r="E466" s="6"/>
      <c r="F466" s="6"/>
      <c r="G466" s="6"/>
      <c r="H466" s="167"/>
      <c r="I466" s="13"/>
    </row>
    <row r="467" spans="1:9" ht="15">
      <c r="A467" s="6"/>
      <c r="B467" s="6"/>
      <c r="C467" s="7"/>
      <c r="D467" s="6"/>
      <c r="E467" s="6"/>
      <c r="F467" s="6"/>
      <c r="G467" s="6"/>
      <c r="H467" s="167"/>
      <c r="I467" s="13"/>
    </row>
    <row r="468" spans="1:9" ht="15">
      <c r="A468" s="6"/>
      <c r="B468" s="6"/>
      <c r="C468" s="7"/>
      <c r="D468" s="6"/>
      <c r="E468" s="6"/>
      <c r="F468" s="6"/>
      <c r="G468" s="6"/>
      <c r="H468" s="167"/>
      <c r="I468" s="13"/>
    </row>
    <row r="469" spans="1:9" ht="15">
      <c r="A469" s="6"/>
      <c r="B469" s="6"/>
      <c r="C469" s="7"/>
      <c r="D469" s="6"/>
      <c r="E469" s="6"/>
      <c r="F469" s="6"/>
      <c r="G469" s="6"/>
      <c r="H469" s="167"/>
      <c r="I469" s="13"/>
    </row>
    <row r="470" spans="1:9" ht="15">
      <c r="A470" s="6"/>
      <c r="B470" s="6"/>
      <c r="C470" s="7"/>
      <c r="D470" s="6"/>
      <c r="E470" s="6"/>
      <c r="F470" s="6"/>
      <c r="G470" s="6"/>
      <c r="H470" s="167"/>
      <c r="I470" s="13"/>
    </row>
    <row r="471" spans="1:9" ht="15">
      <c r="A471" s="6"/>
      <c r="B471" s="6"/>
      <c r="C471" s="7"/>
      <c r="D471" s="6"/>
      <c r="E471" s="6"/>
      <c r="F471" s="6"/>
      <c r="G471" s="6"/>
      <c r="H471" s="167"/>
      <c r="I471" s="13"/>
    </row>
    <row r="472" spans="1:9" ht="15">
      <c r="A472" s="6"/>
      <c r="B472" s="6"/>
      <c r="C472" s="7"/>
      <c r="D472" s="6"/>
      <c r="E472" s="6"/>
      <c r="F472" s="6"/>
      <c r="G472" s="6"/>
      <c r="H472" s="167"/>
      <c r="I472" s="13"/>
    </row>
    <row r="473" spans="1:9" ht="15">
      <c r="A473" s="6"/>
      <c r="B473" s="6"/>
      <c r="C473" s="7"/>
      <c r="D473" s="6"/>
      <c r="E473" s="6"/>
      <c r="F473" s="6"/>
      <c r="G473" s="6"/>
      <c r="H473" s="167"/>
      <c r="I473" s="13"/>
    </row>
    <row r="474" spans="1:9" ht="15">
      <c r="A474" s="6"/>
      <c r="B474" s="6"/>
      <c r="C474" s="7"/>
      <c r="D474" s="6"/>
      <c r="E474" s="6"/>
      <c r="F474" s="6"/>
      <c r="G474" s="6"/>
      <c r="H474" s="167"/>
      <c r="I474" s="13"/>
    </row>
    <row r="475" spans="1:9" ht="15">
      <c r="A475" s="6"/>
      <c r="B475" s="6"/>
      <c r="C475" s="7"/>
      <c r="D475" s="6"/>
      <c r="E475" s="6"/>
      <c r="F475" s="6"/>
      <c r="G475" s="6"/>
      <c r="H475" s="167"/>
      <c r="I475" s="13"/>
    </row>
    <row r="476" spans="1:9" ht="15">
      <c r="A476" s="6"/>
      <c r="B476" s="6"/>
      <c r="C476" s="7"/>
      <c r="D476" s="6"/>
      <c r="E476" s="6"/>
      <c r="F476" s="6"/>
      <c r="G476" s="6"/>
      <c r="H476" s="167"/>
      <c r="I476" s="13"/>
    </row>
    <row r="477" spans="1:9" ht="15">
      <c r="A477" s="6"/>
      <c r="B477" s="6"/>
      <c r="C477" s="7"/>
      <c r="D477" s="6"/>
      <c r="E477" s="6"/>
      <c r="F477" s="6"/>
      <c r="G477" s="6"/>
      <c r="H477" s="167"/>
      <c r="I477" s="13"/>
    </row>
    <row r="478" spans="1:9" ht="15">
      <c r="A478" s="733" t="s">
        <v>1106</v>
      </c>
      <c r="B478" s="733"/>
      <c r="C478" s="733"/>
      <c r="D478" s="733"/>
      <c r="E478" s="733"/>
      <c r="F478" s="733"/>
      <c r="G478" s="733"/>
      <c r="H478" s="733"/>
      <c r="I478" s="13"/>
    </row>
    <row r="479" spans="1:9" ht="15">
      <c r="A479" s="733" t="s">
        <v>1100</v>
      </c>
      <c r="B479" s="733"/>
      <c r="C479" s="733"/>
      <c r="D479" s="733"/>
      <c r="E479" s="733"/>
      <c r="F479" s="733"/>
      <c r="G479" s="733"/>
      <c r="H479" s="733"/>
      <c r="I479" s="13"/>
    </row>
    <row r="480" spans="1:9" ht="15">
      <c r="A480" s="745" t="s">
        <v>486</v>
      </c>
      <c r="B480" s="745"/>
      <c r="C480" s="745"/>
      <c r="D480" s="745"/>
      <c r="E480" s="745"/>
      <c r="F480" s="745"/>
      <c r="G480" s="745"/>
      <c r="H480" s="745"/>
      <c r="I480" s="13"/>
    </row>
    <row r="481" spans="1:9" ht="15">
      <c r="A481" s="6"/>
      <c r="B481" s="746" t="s">
        <v>1086</v>
      </c>
      <c r="C481" s="746"/>
      <c r="D481" s="746"/>
      <c r="E481" s="6">
        <v>100</v>
      </c>
      <c r="F481" s="6" t="s">
        <v>834</v>
      </c>
      <c r="G481" s="6"/>
      <c r="H481" s="167"/>
      <c r="I481" s="13"/>
    </row>
    <row r="482" spans="1:9" ht="15">
      <c r="A482" s="6"/>
      <c r="B482" s="746" t="s">
        <v>1087</v>
      </c>
      <c r="C482" s="746"/>
      <c r="D482" s="746"/>
      <c r="E482" s="6">
        <v>0.54</v>
      </c>
      <c r="F482" s="6" t="s">
        <v>836</v>
      </c>
      <c r="G482" s="6"/>
      <c r="H482" s="167"/>
      <c r="I482" s="13"/>
    </row>
    <row r="483" spans="1:9" ht="15">
      <c r="A483" s="6"/>
      <c r="B483" s="744" t="s">
        <v>837</v>
      </c>
      <c r="C483" s="744"/>
      <c r="D483" s="744"/>
      <c r="E483" s="6"/>
      <c r="F483" s="6"/>
      <c r="G483" s="6"/>
      <c r="H483" s="167"/>
      <c r="I483" s="13"/>
    </row>
    <row r="484" spans="1:9" ht="15">
      <c r="A484" s="6"/>
      <c r="B484" s="744" t="s">
        <v>838</v>
      </c>
      <c r="C484" s="744"/>
      <c r="D484" s="744"/>
      <c r="E484" s="6"/>
      <c r="F484" s="6"/>
      <c r="G484" s="6"/>
      <c r="H484" s="167"/>
      <c r="I484" s="13"/>
    </row>
    <row r="485" spans="1:9" ht="15">
      <c r="A485" s="6"/>
      <c r="B485" s="744" t="s">
        <v>839</v>
      </c>
      <c r="C485" s="744"/>
      <c r="D485" s="744"/>
      <c r="E485" s="6">
        <v>1.15</v>
      </c>
      <c r="F485" s="400" t="s">
        <v>840</v>
      </c>
      <c r="G485" s="733">
        <v>2.313</v>
      </c>
      <c r="H485" s="733"/>
      <c r="I485" s="13"/>
    </row>
    <row r="486" spans="1:9" ht="15">
      <c r="A486" s="6"/>
      <c r="B486" s="744" t="s">
        <v>841</v>
      </c>
      <c r="C486" s="744"/>
      <c r="D486" s="744"/>
      <c r="E486" s="6"/>
      <c r="F486" s="6"/>
      <c r="G486" s="6"/>
      <c r="H486" s="167"/>
      <c r="I486" s="13"/>
    </row>
    <row r="487" spans="1:9" ht="15">
      <c r="A487" s="6"/>
      <c r="B487" s="744" t="s">
        <v>842</v>
      </c>
      <c r="C487" s="744"/>
      <c r="D487" s="744"/>
      <c r="E487" s="6">
        <v>1.11</v>
      </c>
      <c r="F487" s="6"/>
      <c r="G487" s="6"/>
      <c r="H487" s="167"/>
      <c r="I487" s="13"/>
    </row>
    <row r="488" spans="1:9" ht="15">
      <c r="A488" s="6"/>
      <c r="B488" s="744" t="s">
        <v>843</v>
      </c>
      <c r="C488" s="744"/>
      <c r="D488" s="744"/>
      <c r="E488" s="6">
        <v>1.07</v>
      </c>
      <c r="F488" s="6"/>
      <c r="G488" s="6"/>
      <c r="H488" s="167"/>
      <c r="I488" s="13"/>
    </row>
    <row r="489" spans="1:9" ht="15">
      <c r="A489" s="123"/>
      <c r="B489" s="566"/>
      <c r="C489" s="123"/>
      <c r="D489" s="544" t="s">
        <v>1049</v>
      </c>
      <c r="E489" s="123" t="s">
        <v>1050</v>
      </c>
      <c r="F489" s="703"/>
      <c r="G489" s="705"/>
      <c r="H489" s="545" t="s">
        <v>1051</v>
      </c>
      <c r="I489" s="13"/>
    </row>
    <row r="490" spans="1:9" ht="15">
      <c r="A490" s="9" t="s">
        <v>1052</v>
      </c>
      <c r="B490" s="546" t="s">
        <v>1091</v>
      </c>
      <c r="C490" s="9" t="s">
        <v>1054</v>
      </c>
      <c r="D490" s="9" t="s">
        <v>1055</v>
      </c>
      <c r="E490" s="9" t="s">
        <v>335</v>
      </c>
      <c r="F490" s="727" t="s">
        <v>1056</v>
      </c>
      <c r="G490" s="728"/>
      <c r="H490" s="101" t="s">
        <v>1057</v>
      </c>
      <c r="I490" s="13"/>
    </row>
    <row r="491" spans="1:9" ht="15">
      <c r="A491" s="9" t="s">
        <v>539</v>
      </c>
      <c r="B491" s="546"/>
      <c r="C491" s="9" t="s">
        <v>309</v>
      </c>
      <c r="D491" s="9" t="s">
        <v>1058</v>
      </c>
      <c r="E491" s="9" t="s">
        <v>501</v>
      </c>
      <c r="F491" s="742"/>
      <c r="G491" s="743"/>
      <c r="H491" s="101" t="s">
        <v>311</v>
      </c>
      <c r="I491" s="13"/>
    </row>
    <row r="492" spans="1:9" ht="15">
      <c r="A492" s="9"/>
      <c r="B492" s="567"/>
      <c r="C492" s="11"/>
      <c r="D492" s="113" t="s">
        <v>1059</v>
      </c>
      <c r="E492" s="113"/>
      <c r="F492" s="706"/>
      <c r="G492" s="708"/>
      <c r="H492" s="547"/>
      <c r="I492" s="13"/>
    </row>
    <row r="493" spans="1:9" ht="15">
      <c r="A493" s="148">
        <v>1</v>
      </c>
      <c r="B493" s="148">
        <v>2</v>
      </c>
      <c r="C493" s="148">
        <v>3</v>
      </c>
      <c r="D493" s="169">
        <v>4</v>
      </c>
      <c r="E493" s="148">
        <v>5</v>
      </c>
      <c r="F493" s="729">
        <v>6</v>
      </c>
      <c r="G493" s="730"/>
      <c r="H493" s="147">
        <v>7</v>
      </c>
      <c r="I493" s="13"/>
    </row>
    <row r="494" spans="1:9" ht="15">
      <c r="A494" s="123" t="s">
        <v>343</v>
      </c>
      <c r="B494" s="505" t="s">
        <v>1060</v>
      </c>
      <c r="C494" s="9" t="s">
        <v>1061</v>
      </c>
      <c r="D494" s="398"/>
      <c r="E494" s="548"/>
      <c r="F494" s="703"/>
      <c r="G494" s="705"/>
      <c r="H494" s="545">
        <f>H495+H496</f>
        <v>579.96</v>
      </c>
      <c r="I494" s="13"/>
    </row>
    <row r="495" spans="1:9" ht="15">
      <c r="A495" s="9"/>
      <c r="B495" s="505" t="s">
        <v>797</v>
      </c>
      <c r="C495" s="9" t="s">
        <v>1061</v>
      </c>
      <c r="D495" s="172">
        <v>780</v>
      </c>
      <c r="E495" s="159">
        <f>D495*G485</f>
        <v>1804.14</v>
      </c>
      <c r="F495" s="727">
        <v>0.03</v>
      </c>
      <c r="G495" s="728"/>
      <c r="H495" s="101">
        <f>E495*F495</f>
        <v>54.12</v>
      </c>
      <c r="I495" s="13"/>
    </row>
    <row r="496" spans="1:9" ht="15">
      <c r="A496" s="9"/>
      <c r="B496" s="505" t="s">
        <v>485</v>
      </c>
      <c r="C496" s="9" t="s">
        <v>1061</v>
      </c>
      <c r="D496" s="574">
        <v>421</v>
      </c>
      <c r="E496" s="159">
        <f>D496*G485</f>
        <v>973.77</v>
      </c>
      <c r="F496" s="727">
        <v>0.54</v>
      </c>
      <c r="G496" s="728"/>
      <c r="H496" s="101">
        <f>E496*F496</f>
        <v>525.84</v>
      </c>
      <c r="I496" s="13"/>
    </row>
    <row r="497" spans="1:9" ht="15">
      <c r="A497" s="9" t="s">
        <v>349</v>
      </c>
      <c r="B497" s="13" t="s">
        <v>1062</v>
      </c>
      <c r="C497" s="9" t="s">
        <v>342</v>
      </c>
      <c r="D497" s="9"/>
      <c r="E497" s="10"/>
      <c r="F497" s="727"/>
      <c r="G497" s="728"/>
      <c r="H497" s="101">
        <f>H494*0.079</f>
        <v>45.82</v>
      </c>
      <c r="I497" s="13"/>
    </row>
    <row r="498" spans="1:9" ht="15">
      <c r="A498" s="9" t="s">
        <v>355</v>
      </c>
      <c r="B498" s="546" t="s">
        <v>1063</v>
      </c>
      <c r="C498" s="9" t="s">
        <v>342</v>
      </c>
      <c r="D498" s="9"/>
      <c r="E498" s="10"/>
      <c r="F498" s="727"/>
      <c r="G498" s="728"/>
      <c r="H498" s="101">
        <f>SUM(H496:H497)</f>
        <v>571.66</v>
      </c>
      <c r="I498" s="13"/>
    </row>
    <row r="499" spans="1:9" ht="15">
      <c r="A499" s="9" t="s">
        <v>807</v>
      </c>
      <c r="B499" s="546" t="s">
        <v>1064</v>
      </c>
      <c r="C499" s="9" t="s">
        <v>342</v>
      </c>
      <c r="D499" s="9"/>
      <c r="E499" s="10"/>
      <c r="F499" s="727"/>
      <c r="G499" s="728"/>
      <c r="H499" s="101">
        <f>H498*1.15</f>
        <v>657.41</v>
      </c>
      <c r="I499" s="13"/>
    </row>
    <row r="500" spans="1:9" ht="45">
      <c r="A500" s="9" t="s">
        <v>808</v>
      </c>
      <c r="B500" s="570" t="s">
        <v>999</v>
      </c>
      <c r="C500" s="9" t="s">
        <v>342</v>
      </c>
      <c r="D500" s="9"/>
      <c r="E500" s="10"/>
      <c r="F500" s="727"/>
      <c r="G500" s="728"/>
      <c r="H500" s="101">
        <f>H499*0.31</f>
        <v>203.8</v>
      </c>
      <c r="I500" s="13"/>
    </row>
    <row r="501" spans="1:9" ht="15">
      <c r="A501" s="9" t="s">
        <v>809</v>
      </c>
      <c r="B501" s="13" t="s">
        <v>798</v>
      </c>
      <c r="C501" s="8" t="s">
        <v>799</v>
      </c>
      <c r="D501" s="516">
        <f>H507</f>
        <v>14.69</v>
      </c>
      <c r="E501" s="101"/>
      <c r="F501" s="734">
        <v>0.54</v>
      </c>
      <c r="G501" s="735"/>
      <c r="H501" s="101">
        <f>D501*F501</f>
        <v>7.93</v>
      </c>
      <c r="I501" s="13"/>
    </row>
    <row r="502" spans="1:9" ht="15">
      <c r="A502" s="9"/>
      <c r="B502" s="229" t="s">
        <v>800</v>
      </c>
      <c r="C502" s="8"/>
      <c r="D502" s="9"/>
      <c r="E502" s="211"/>
      <c r="F502" s="736"/>
      <c r="G502" s="737"/>
      <c r="H502" s="101"/>
      <c r="I502" s="13"/>
    </row>
    <row r="503" spans="1:9" ht="15">
      <c r="A503" s="9"/>
      <c r="B503" s="112" t="s">
        <v>801</v>
      </c>
      <c r="C503" s="9" t="s">
        <v>777</v>
      </c>
      <c r="D503" s="554">
        <f>"мат"!E89</f>
        <v>250</v>
      </c>
      <c r="E503" s="101"/>
      <c r="F503" s="738">
        <v>0.012</v>
      </c>
      <c r="G503" s="739"/>
      <c r="H503" s="101">
        <f>D503*F503*1.11</f>
        <v>3.33</v>
      </c>
      <c r="I503" s="13"/>
    </row>
    <row r="504" spans="1:9" ht="15">
      <c r="A504" s="9"/>
      <c r="B504" s="112" t="s">
        <v>802</v>
      </c>
      <c r="C504" s="9" t="s">
        <v>697</v>
      </c>
      <c r="D504" s="101">
        <f>"мат"!E90</f>
        <v>13</v>
      </c>
      <c r="E504" s="555"/>
      <c r="F504" s="736">
        <v>0.08</v>
      </c>
      <c r="G504" s="737"/>
      <c r="H504" s="101">
        <f>D504*F504*1.11</f>
        <v>1.15</v>
      </c>
      <c r="I504" s="13"/>
    </row>
    <row r="505" spans="1:9" ht="15">
      <c r="A505" s="9"/>
      <c r="B505" s="112" t="s">
        <v>803</v>
      </c>
      <c r="C505" s="9" t="s">
        <v>697</v>
      </c>
      <c r="D505" s="101">
        <f>"мат"!E91</f>
        <v>23</v>
      </c>
      <c r="E505" s="555"/>
      <c r="F505" s="738">
        <v>0.007</v>
      </c>
      <c r="G505" s="739"/>
      <c r="H505" s="101">
        <f>D505*F505*1.11</f>
        <v>0.18</v>
      </c>
      <c r="I505" s="13"/>
    </row>
    <row r="506" spans="1:9" ht="15">
      <c r="A506" s="11"/>
      <c r="B506" s="113" t="s">
        <v>804</v>
      </c>
      <c r="C506" s="11" t="s">
        <v>772</v>
      </c>
      <c r="D506" s="556">
        <f>"мат"!E80</f>
        <v>3.108</v>
      </c>
      <c r="E506" s="557"/>
      <c r="F506" s="740">
        <v>4.3</v>
      </c>
      <c r="G506" s="741"/>
      <c r="H506" s="547">
        <f>D506*F506</f>
        <v>13.36</v>
      </c>
      <c r="I506" s="13"/>
    </row>
    <row r="507" spans="1:9" ht="15">
      <c r="A507" s="9"/>
      <c r="B507" s="112" t="s">
        <v>805</v>
      </c>
      <c r="C507" s="9" t="s">
        <v>342</v>
      </c>
      <c r="D507" s="9"/>
      <c r="E507" s="146"/>
      <c r="F507" s="731"/>
      <c r="G507" s="732"/>
      <c r="H507" s="545">
        <f>SUM(H504:H506)</f>
        <v>14.69</v>
      </c>
      <c r="I507" s="13"/>
    </row>
    <row r="508" spans="1:9" ht="15">
      <c r="A508" s="11" t="s">
        <v>810</v>
      </c>
      <c r="B508" s="13" t="s">
        <v>1065</v>
      </c>
      <c r="C508" s="9" t="s">
        <v>342</v>
      </c>
      <c r="D508" s="9"/>
      <c r="E508" s="10"/>
      <c r="F508" s="706"/>
      <c r="G508" s="708"/>
      <c r="H508" s="547">
        <f>H519*1.07</f>
        <v>26.07</v>
      </c>
      <c r="I508" s="13"/>
    </row>
    <row r="509" spans="1:9" ht="15">
      <c r="A509" s="558" t="s">
        <v>811</v>
      </c>
      <c r="B509" s="559" t="s">
        <v>806</v>
      </c>
      <c r="C509" s="148" t="s">
        <v>342</v>
      </c>
      <c r="D509" s="148"/>
      <c r="E509" s="170"/>
      <c r="F509" s="729"/>
      <c r="G509" s="730"/>
      <c r="H509" s="560">
        <f>H499+H500+H501+H508</f>
        <v>895.21</v>
      </c>
      <c r="I509" s="13"/>
    </row>
    <row r="510" spans="1:9" ht="15">
      <c r="A510" s="11" t="s">
        <v>812</v>
      </c>
      <c r="B510" s="561" t="s">
        <v>1066</v>
      </c>
      <c r="C510" s="11" t="s">
        <v>342</v>
      </c>
      <c r="D510" s="11"/>
      <c r="E510" s="169"/>
      <c r="F510" s="729"/>
      <c r="G510" s="730"/>
      <c r="H510" s="560">
        <f>H509</f>
        <v>895.21</v>
      </c>
      <c r="I510" s="13"/>
    </row>
    <row r="511" spans="1:9" ht="15">
      <c r="A511" s="6"/>
      <c r="B511" s="6"/>
      <c r="C511" s="7"/>
      <c r="D511" s="6"/>
      <c r="E511" s="6"/>
      <c r="F511" s="6"/>
      <c r="G511" s="6"/>
      <c r="H511" s="167"/>
      <c r="I511" s="13"/>
    </row>
    <row r="512" spans="1:9" ht="15">
      <c r="A512" s="733" t="s">
        <v>1111</v>
      </c>
      <c r="B512" s="733"/>
      <c r="C512" s="733"/>
      <c r="D512" s="733"/>
      <c r="E512" s="733"/>
      <c r="F512" s="733"/>
      <c r="G512" s="733"/>
      <c r="H512" s="733"/>
      <c r="I512" s="13"/>
    </row>
    <row r="513" spans="1:9" ht="15">
      <c r="A513" s="707" t="s">
        <v>1068</v>
      </c>
      <c r="B513" s="707"/>
      <c r="C513" s="707"/>
      <c r="D513" s="707"/>
      <c r="E513" s="707"/>
      <c r="F513" s="707"/>
      <c r="G513" s="707"/>
      <c r="H513" s="707"/>
      <c r="I513" s="13"/>
    </row>
    <row r="514" spans="1:9" ht="15">
      <c r="A514" s="123" t="s">
        <v>1052</v>
      </c>
      <c r="B514" s="397" t="s">
        <v>844</v>
      </c>
      <c r="C514" s="123"/>
      <c r="D514" s="397" t="s">
        <v>1069</v>
      </c>
      <c r="E514" s="123" t="s">
        <v>1070</v>
      </c>
      <c r="F514" s="703" t="s">
        <v>1071</v>
      </c>
      <c r="G514" s="705"/>
      <c r="H514" s="545" t="s">
        <v>1072</v>
      </c>
      <c r="I514" s="13"/>
    </row>
    <row r="515" spans="1:9" ht="15">
      <c r="A515" s="9" t="s">
        <v>539</v>
      </c>
      <c r="B515" s="10" t="s">
        <v>491</v>
      </c>
      <c r="C515" s="9" t="s">
        <v>1073</v>
      </c>
      <c r="D515" s="10" t="s">
        <v>1074</v>
      </c>
      <c r="E515" s="9" t="s">
        <v>1075</v>
      </c>
      <c r="F515" s="727" t="s">
        <v>1076</v>
      </c>
      <c r="G515" s="728"/>
      <c r="H515" s="101" t="s">
        <v>1077</v>
      </c>
      <c r="I515" s="13"/>
    </row>
    <row r="516" spans="1:9" ht="15">
      <c r="A516" s="9"/>
      <c r="B516" s="10" t="s">
        <v>1078</v>
      </c>
      <c r="C516" s="9" t="s">
        <v>1079</v>
      </c>
      <c r="D516" s="10" t="s">
        <v>342</v>
      </c>
      <c r="E516" s="9" t="s">
        <v>1080</v>
      </c>
      <c r="F516" s="727" t="s">
        <v>1081</v>
      </c>
      <c r="G516" s="728"/>
      <c r="H516" s="101" t="s">
        <v>1082</v>
      </c>
      <c r="I516" s="13"/>
    </row>
    <row r="517" spans="1:9" ht="15">
      <c r="A517" s="11"/>
      <c r="B517" s="241"/>
      <c r="C517" s="11"/>
      <c r="D517" s="241"/>
      <c r="E517" s="11" t="s">
        <v>1083</v>
      </c>
      <c r="F517" s="706"/>
      <c r="G517" s="708"/>
      <c r="H517" s="547" t="s">
        <v>1084</v>
      </c>
      <c r="I517" s="13"/>
    </row>
    <row r="518" spans="1:9" ht="30">
      <c r="A518" s="123" t="s">
        <v>343</v>
      </c>
      <c r="B518" s="396" t="s">
        <v>1582</v>
      </c>
      <c r="C518" s="123">
        <v>1</v>
      </c>
      <c r="D518" s="7">
        <v>34396</v>
      </c>
      <c r="E518" s="123">
        <v>40</v>
      </c>
      <c r="F518" s="703">
        <v>0.54</v>
      </c>
      <c r="G518" s="705"/>
      <c r="H518" s="562">
        <f>F518*45.11</f>
        <v>24.36</v>
      </c>
      <c r="I518" s="13"/>
    </row>
    <row r="519" spans="1:9" ht="15">
      <c r="A519" s="155"/>
      <c r="B519" s="563" t="s">
        <v>701</v>
      </c>
      <c r="C519" s="148"/>
      <c r="D519" s="170"/>
      <c r="E519" s="148"/>
      <c r="F519" s="729"/>
      <c r="G519" s="730"/>
      <c r="H519" s="560">
        <f>H518</f>
        <v>24.36</v>
      </c>
      <c r="I519" s="13"/>
    </row>
    <row r="520" spans="1:9" ht="15">
      <c r="A520" s="6"/>
      <c r="B520" s="6"/>
      <c r="C520" s="7"/>
      <c r="D520" s="6"/>
      <c r="E520" s="6"/>
      <c r="F520" s="6"/>
      <c r="G520" s="6"/>
      <c r="H520" s="167"/>
      <c r="I520" s="13"/>
    </row>
    <row r="521" spans="1:9" ht="15">
      <c r="A521" s="6"/>
      <c r="B521" s="6"/>
      <c r="C521" s="7"/>
      <c r="D521" s="6"/>
      <c r="E521" s="6"/>
      <c r="F521" s="6"/>
      <c r="G521" s="6"/>
      <c r="H521" s="167"/>
      <c r="I521" s="13"/>
    </row>
    <row r="522" spans="1:9" ht="15">
      <c r="A522" s="6"/>
      <c r="B522" s="6"/>
      <c r="C522" s="7"/>
      <c r="D522" s="6"/>
      <c r="E522" s="6"/>
      <c r="F522" s="6"/>
      <c r="G522" s="6"/>
      <c r="H522" s="167"/>
      <c r="I522" s="13"/>
    </row>
    <row r="523" spans="1:9" ht="15">
      <c r="A523" s="6"/>
      <c r="B523" s="6"/>
      <c r="C523" s="7"/>
      <c r="D523" s="6"/>
      <c r="E523" s="6"/>
      <c r="F523" s="6"/>
      <c r="G523" s="6"/>
      <c r="H523" s="167"/>
      <c r="I523" s="13"/>
    </row>
    <row r="524" spans="1:9" ht="15">
      <c r="A524" s="6"/>
      <c r="B524" s="6"/>
      <c r="C524" s="7"/>
      <c r="D524" s="6"/>
      <c r="E524" s="6"/>
      <c r="F524" s="6"/>
      <c r="G524" s="6"/>
      <c r="H524" s="167"/>
      <c r="I524" s="13"/>
    </row>
    <row r="525" spans="1:9" ht="15">
      <c r="A525" s="6"/>
      <c r="B525" s="6"/>
      <c r="C525" s="7"/>
      <c r="D525" s="6"/>
      <c r="E525" s="6"/>
      <c r="F525" s="6"/>
      <c r="G525" s="6"/>
      <c r="H525" s="167"/>
      <c r="I525" s="13"/>
    </row>
    <row r="526" spans="1:9" ht="15">
      <c r="A526" s="6"/>
      <c r="B526" s="6"/>
      <c r="C526" s="7"/>
      <c r="D526" s="6"/>
      <c r="E526" s="6"/>
      <c r="F526" s="6"/>
      <c r="G526" s="6"/>
      <c r="H526" s="167"/>
      <c r="I526" s="13"/>
    </row>
    <row r="527" spans="1:9" ht="15">
      <c r="A527" s="6"/>
      <c r="B527" s="6"/>
      <c r="C527" s="7"/>
      <c r="D527" s="6"/>
      <c r="E527" s="6"/>
      <c r="F527" s="6"/>
      <c r="G527" s="6"/>
      <c r="H527" s="167"/>
      <c r="I527" s="13"/>
    </row>
    <row r="528" spans="1:9" ht="15">
      <c r="A528" s="6"/>
      <c r="B528" s="6"/>
      <c r="C528" s="7"/>
      <c r="D528" s="6"/>
      <c r="E528" s="6"/>
      <c r="F528" s="6"/>
      <c r="G528" s="6"/>
      <c r="H528" s="167"/>
      <c r="I528" s="13"/>
    </row>
    <row r="529" spans="1:9" ht="15">
      <c r="A529" s="6"/>
      <c r="B529" s="6"/>
      <c r="C529" s="7"/>
      <c r="D529" s="6"/>
      <c r="E529" s="6"/>
      <c r="F529" s="6"/>
      <c r="G529" s="6"/>
      <c r="H529" s="167"/>
      <c r="I529" s="13"/>
    </row>
    <row r="530" spans="1:9" ht="15">
      <c r="A530" s="6"/>
      <c r="B530" s="6"/>
      <c r="C530" s="7"/>
      <c r="D530" s="6"/>
      <c r="E530" s="6"/>
      <c r="F530" s="6"/>
      <c r="G530" s="6"/>
      <c r="H530" s="167"/>
      <c r="I530" s="13"/>
    </row>
    <row r="531" spans="1:9" ht="15">
      <c r="A531" s="6"/>
      <c r="B531" s="6"/>
      <c r="C531" s="7"/>
      <c r="D531" s="6"/>
      <c r="E531" s="6"/>
      <c r="F531" s="6"/>
      <c r="G531" s="6"/>
      <c r="H531" s="167"/>
      <c r="I531" s="13"/>
    </row>
    <row r="532" spans="1:9" ht="15">
      <c r="A532" s="6"/>
      <c r="B532" s="6"/>
      <c r="C532" s="7"/>
      <c r="D532" s="6"/>
      <c r="E532" s="6"/>
      <c r="F532" s="6"/>
      <c r="G532" s="6"/>
      <c r="H532" s="167"/>
      <c r="I532" s="13"/>
    </row>
    <row r="533" spans="1:9" ht="15">
      <c r="A533" s="6"/>
      <c r="B533" s="6"/>
      <c r="C533" s="7"/>
      <c r="D533" s="6"/>
      <c r="E533" s="6"/>
      <c r="F533" s="6"/>
      <c r="G533" s="6"/>
      <c r="H533" s="167"/>
      <c r="I533" s="13"/>
    </row>
    <row r="534" spans="1:9" ht="15">
      <c r="A534" s="6"/>
      <c r="B534" s="6"/>
      <c r="C534" s="7"/>
      <c r="D534" s="6"/>
      <c r="E534" s="6"/>
      <c r="F534" s="6"/>
      <c r="G534" s="6"/>
      <c r="H534" s="167"/>
      <c r="I534" s="13"/>
    </row>
    <row r="535" spans="1:9" ht="15">
      <c r="A535" s="6"/>
      <c r="B535" s="6"/>
      <c r="C535" s="7"/>
      <c r="D535" s="6"/>
      <c r="E535" s="6"/>
      <c r="F535" s="6"/>
      <c r="G535" s="6"/>
      <c r="H535" s="167"/>
      <c r="I535" s="13"/>
    </row>
    <row r="536" spans="1:9" ht="15">
      <c r="A536" s="6"/>
      <c r="B536" s="6"/>
      <c r="C536" s="7"/>
      <c r="D536" s="6"/>
      <c r="E536" s="6"/>
      <c r="F536" s="6"/>
      <c r="G536" s="6"/>
      <c r="H536" s="167"/>
      <c r="I536" s="13"/>
    </row>
    <row r="537" spans="1:9" ht="15">
      <c r="A537" s="733" t="s">
        <v>1136</v>
      </c>
      <c r="B537" s="733"/>
      <c r="C537" s="733"/>
      <c r="D537" s="733"/>
      <c r="E537" s="733"/>
      <c r="F537" s="733"/>
      <c r="G537" s="733"/>
      <c r="H537" s="733"/>
      <c r="I537" s="13"/>
    </row>
    <row r="538" spans="1:9" ht="15">
      <c r="A538" s="733" t="s">
        <v>1100</v>
      </c>
      <c r="B538" s="733"/>
      <c r="C538" s="733"/>
      <c r="D538" s="733"/>
      <c r="E538" s="733"/>
      <c r="F538" s="733"/>
      <c r="G538" s="733"/>
      <c r="H538" s="733"/>
      <c r="I538" s="13"/>
    </row>
    <row r="539" spans="1:9" ht="15">
      <c r="A539" s="745" t="s">
        <v>487</v>
      </c>
      <c r="B539" s="745"/>
      <c r="C539" s="745"/>
      <c r="D539" s="745"/>
      <c r="E539" s="745"/>
      <c r="F539" s="745"/>
      <c r="G539" s="745"/>
      <c r="H539" s="745"/>
      <c r="I539" s="13"/>
    </row>
    <row r="540" spans="1:9" ht="15">
      <c r="A540" s="6"/>
      <c r="B540" s="746" t="s">
        <v>1086</v>
      </c>
      <c r="C540" s="746"/>
      <c r="D540" s="746"/>
      <c r="E540" s="6">
        <v>100</v>
      </c>
      <c r="F540" s="6" t="s">
        <v>834</v>
      </c>
      <c r="G540" s="6"/>
      <c r="H540" s="167"/>
      <c r="I540" s="13"/>
    </row>
    <row r="541" spans="1:9" ht="15">
      <c r="A541" s="6"/>
      <c r="B541" s="746" t="s">
        <v>1087</v>
      </c>
      <c r="C541" s="746"/>
      <c r="D541" s="746"/>
      <c r="E541" s="6">
        <v>0.4</v>
      </c>
      <c r="F541" s="6" t="s">
        <v>836</v>
      </c>
      <c r="G541" s="6"/>
      <c r="H541" s="167"/>
      <c r="I541" s="13"/>
    </row>
    <row r="542" spans="1:9" ht="15">
      <c r="A542" s="6"/>
      <c r="B542" s="744" t="s">
        <v>837</v>
      </c>
      <c r="C542" s="744"/>
      <c r="D542" s="744"/>
      <c r="E542" s="6"/>
      <c r="F542" s="6"/>
      <c r="G542" s="6"/>
      <c r="H542" s="167"/>
      <c r="I542" s="13"/>
    </row>
    <row r="543" spans="1:9" ht="15">
      <c r="A543" s="6"/>
      <c r="B543" s="744" t="s">
        <v>838</v>
      </c>
      <c r="C543" s="744"/>
      <c r="D543" s="744"/>
      <c r="E543" s="6"/>
      <c r="F543" s="6"/>
      <c r="G543" s="6"/>
      <c r="H543" s="167"/>
      <c r="I543" s="13"/>
    </row>
    <row r="544" spans="1:9" ht="15">
      <c r="A544" s="6"/>
      <c r="B544" s="744" t="s">
        <v>839</v>
      </c>
      <c r="C544" s="744"/>
      <c r="D544" s="744"/>
      <c r="E544" s="6">
        <v>1.15</v>
      </c>
      <c r="F544" s="400" t="s">
        <v>840</v>
      </c>
      <c r="G544" s="733">
        <v>2.313</v>
      </c>
      <c r="H544" s="733"/>
      <c r="I544" s="13"/>
    </row>
    <row r="545" spans="1:9" ht="15">
      <c r="A545" s="6"/>
      <c r="B545" s="744" t="s">
        <v>841</v>
      </c>
      <c r="C545" s="744"/>
      <c r="D545" s="744"/>
      <c r="E545" s="6"/>
      <c r="F545" s="6"/>
      <c r="G545" s="6"/>
      <c r="H545" s="167"/>
      <c r="I545" s="13"/>
    </row>
    <row r="546" spans="1:9" ht="15">
      <c r="A546" s="6"/>
      <c r="B546" s="744" t="s">
        <v>842</v>
      </c>
      <c r="C546" s="744"/>
      <c r="D546" s="744"/>
      <c r="E546" s="6">
        <v>1.11</v>
      </c>
      <c r="F546" s="6"/>
      <c r="G546" s="6"/>
      <c r="H546" s="167"/>
      <c r="I546" s="13"/>
    </row>
    <row r="547" spans="1:9" ht="15">
      <c r="A547" s="6"/>
      <c r="B547" s="744" t="s">
        <v>843</v>
      </c>
      <c r="C547" s="744"/>
      <c r="D547" s="744"/>
      <c r="E547" s="6">
        <v>1.07</v>
      </c>
      <c r="F547" s="6"/>
      <c r="G547" s="6"/>
      <c r="H547" s="167"/>
      <c r="I547" s="13"/>
    </row>
    <row r="548" spans="1:9" ht="15">
      <c r="A548" s="123"/>
      <c r="B548" s="566"/>
      <c r="C548" s="123"/>
      <c r="D548" s="544" t="s">
        <v>1049</v>
      </c>
      <c r="E548" s="123" t="s">
        <v>1050</v>
      </c>
      <c r="F548" s="703"/>
      <c r="G548" s="705"/>
      <c r="H548" s="545" t="s">
        <v>1051</v>
      </c>
      <c r="I548" s="13"/>
    </row>
    <row r="549" spans="1:9" ht="15">
      <c r="A549" s="9" t="s">
        <v>1052</v>
      </c>
      <c r="B549" s="546" t="s">
        <v>1091</v>
      </c>
      <c r="C549" s="9" t="s">
        <v>1054</v>
      </c>
      <c r="D549" s="9" t="s">
        <v>1055</v>
      </c>
      <c r="E549" s="9" t="s">
        <v>335</v>
      </c>
      <c r="F549" s="727" t="s">
        <v>1056</v>
      </c>
      <c r="G549" s="728"/>
      <c r="H549" s="101" t="s">
        <v>1057</v>
      </c>
      <c r="I549" s="13"/>
    </row>
    <row r="550" spans="1:9" ht="15">
      <c r="A550" s="9" t="s">
        <v>539</v>
      </c>
      <c r="B550" s="546"/>
      <c r="C550" s="9" t="s">
        <v>309</v>
      </c>
      <c r="D550" s="9" t="s">
        <v>1058</v>
      </c>
      <c r="E550" s="9" t="s">
        <v>501</v>
      </c>
      <c r="F550" s="742"/>
      <c r="G550" s="743"/>
      <c r="H550" s="101" t="s">
        <v>311</v>
      </c>
      <c r="I550" s="13"/>
    </row>
    <row r="551" spans="1:9" ht="15">
      <c r="A551" s="9"/>
      <c r="B551" s="567"/>
      <c r="C551" s="11"/>
      <c r="D551" s="113" t="s">
        <v>1059</v>
      </c>
      <c r="E551" s="113"/>
      <c r="F551" s="706"/>
      <c r="G551" s="708"/>
      <c r="H551" s="547"/>
      <c r="I551" s="13"/>
    </row>
    <row r="552" spans="1:9" ht="15">
      <c r="A552" s="148">
        <v>1</v>
      </c>
      <c r="B552" s="148">
        <v>2</v>
      </c>
      <c r="C552" s="148">
        <v>3</v>
      </c>
      <c r="D552" s="169">
        <v>4</v>
      </c>
      <c r="E552" s="148">
        <v>5</v>
      </c>
      <c r="F552" s="729">
        <v>6</v>
      </c>
      <c r="G552" s="730"/>
      <c r="H552" s="147">
        <v>7</v>
      </c>
      <c r="I552" s="13"/>
    </row>
    <row r="553" spans="1:9" ht="15">
      <c r="A553" s="123" t="s">
        <v>343</v>
      </c>
      <c r="B553" s="505" t="s">
        <v>1060</v>
      </c>
      <c r="C553" s="9" t="s">
        <v>1061</v>
      </c>
      <c r="D553" s="398"/>
      <c r="E553" s="548"/>
      <c r="F553" s="703"/>
      <c r="G553" s="705"/>
      <c r="H553" s="545">
        <f>H554+H555</f>
        <v>479.72</v>
      </c>
      <c r="I553" s="13"/>
    </row>
    <row r="554" spans="1:9" ht="15">
      <c r="A554" s="9"/>
      <c r="B554" s="505" t="s">
        <v>797</v>
      </c>
      <c r="C554" s="9" t="s">
        <v>1061</v>
      </c>
      <c r="D554" s="172">
        <v>780</v>
      </c>
      <c r="E554" s="159">
        <f>D554*G544</f>
        <v>1804.14</v>
      </c>
      <c r="F554" s="727">
        <v>0.05</v>
      </c>
      <c r="G554" s="728"/>
      <c r="H554" s="101">
        <f>E554*F554</f>
        <v>90.21</v>
      </c>
      <c r="I554" s="13"/>
    </row>
    <row r="555" spans="1:9" ht="15">
      <c r="A555" s="9"/>
      <c r="B555" s="505" t="s">
        <v>485</v>
      </c>
      <c r="C555" s="9" t="s">
        <v>1061</v>
      </c>
      <c r="D555" s="574">
        <v>421</v>
      </c>
      <c r="E555" s="159">
        <f>D555*G544</f>
        <v>973.77</v>
      </c>
      <c r="F555" s="727">
        <v>0.4</v>
      </c>
      <c r="G555" s="728"/>
      <c r="H555" s="101">
        <f>E555*F555</f>
        <v>389.51</v>
      </c>
      <c r="I555" s="13"/>
    </row>
    <row r="556" spans="1:9" ht="15">
      <c r="A556" s="9" t="s">
        <v>349</v>
      </c>
      <c r="B556" s="13" t="s">
        <v>1062</v>
      </c>
      <c r="C556" s="9" t="s">
        <v>342</v>
      </c>
      <c r="D556" s="9"/>
      <c r="E556" s="10"/>
      <c r="F556" s="727"/>
      <c r="G556" s="728"/>
      <c r="H556" s="101">
        <f>H553*0.079</f>
        <v>37.9</v>
      </c>
      <c r="I556" s="13"/>
    </row>
    <row r="557" spans="1:9" ht="15">
      <c r="A557" s="9" t="s">
        <v>355</v>
      </c>
      <c r="B557" s="546" t="s">
        <v>1063</v>
      </c>
      <c r="C557" s="9" t="s">
        <v>342</v>
      </c>
      <c r="D557" s="9"/>
      <c r="E557" s="10"/>
      <c r="F557" s="727"/>
      <c r="G557" s="728"/>
      <c r="H557" s="101">
        <f>SUM(H555:H556)</f>
        <v>427.41</v>
      </c>
      <c r="I557" s="13"/>
    </row>
    <row r="558" spans="1:9" ht="15">
      <c r="A558" s="9" t="s">
        <v>807</v>
      </c>
      <c r="B558" s="546" t="s">
        <v>1064</v>
      </c>
      <c r="C558" s="9" t="s">
        <v>342</v>
      </c>
      <c r="D558" s="9"/>
      <c r="E558" s="10"/>
      <c r="F558" s="727"/>
      <c r="G558" s="728"/>
      <c r="H558" s="101">
        <f>H557*1.15</f>
        <v>491.52</v>
      </c>
      <c r="I558" s="13"/>
    </row>
    <row r="559" spans="1:9" ht="32.25" customHeight="1">
      <c r="A559" s="9" t="s">
        <v>808</v>
      </c>
      <c r="B559" s="570" t="s">
        <v>999</v>
      </c>
      <c r="C559" s="9" t="s">
        <v>342</v>
      </c>
      <c r="D559" s="9"/>
      <c r="E559" s="10"/>
      <c r="F559" s="727"/>
      <c r="G559" s="728"/>
      <c r="H559" s="101">
        <f>H558*0.31</f>
        <v>152.37</v>
      </c>
      <c r="I559" s="13"/>
    </row>
    <row r="560" spans="1:9" ht="15">
      <c r="A560" s="9" t="s">
        <v>809</v>
      </c>
      <c r="B560" s="13" t="s">
        <v>798</v>
      </c>
      <c r="C560" s="8" t="s">
        <v>799</v>
      </c>
      <c r="D560" s="516">
        <f>H565</f>
        <v>7229.81</v>
      </c>
      <c r="E560" s="101"/>
      <c r="F560" s="734">
        <v>0.4</v>
      </c>
      <c r="G560" s="735"/>
      <c r="H560" s="101">
        <f>D560*F560</f>
        <v>2891.92</v>
      </c>
      <c r="I560" s="13"/>
    </row>
    <row r="561" spans="1:9" ht="15">
      <c r="A561" s="9"/>
      <c r="B561" s="229" t="s">
        <v>800</v>
      </c>
      <c r="C561" s="8"/>
      <c r="D561" s="9"/>
      <c r="E561" s="211"/>
      <c r="F561" s="736"/>
      <c r="G561" s="737"/>
      <c r="H561" s="101"/>
      <c r="I561" s="13"/>
    </row>
    <row r="562" spans="1:9" ht="15">
      <c r="A562" s="9"/>
      <c r="B562" s="112" t="s">
        <v>1121</v>
      </c>
      <c r="C562" s="9" t="s">
        <v>697</v>
      </c>
      <c r="D562" s="101">
        <f>"мат"!E95</f>
        <v>2450</v>
      </c>
      <c r="E562" s="555"/>
      <c r="F562" s="736">
        <v>2.56</v>
      </c>
      <c r="G562" s="737"/>
      <c r="H562" s="101">
        <f>D562*F562*1.11</f>
        <v>6961.92</v>
      </c>
      <c r="I562" s="13"/>
    </row>
    <row r="563" spans="1:9" ht="15">
      <c r="A563" s="9"/>
      <c r="B563" s="112" t="s">
        <v>488</v>
      </c>
      <c r="C563" s="9" t="s">
        <v>697</v>
      </c>
      <c r="D563" s="101">
        <f>"мат"!E96</f>
        <v>30</v>
      </c>
      <c r="E563" s="555"/>
      <c r="F563" s="738">
        <v>7.69</v>
      </c>
      <c r="G563" s="739"/>
      <c r="H563" s="101">
        <f>D563*F563*1.11</f>
        <v>256.08</v>
      </c>
      <c r="I563" s="13"/>
    </row>
    <row r="564" spans="1:9" ht="15">
      <c r="A564" s="11"/>
      <c r="B564" s="113" t="s">
        <v>804</v>
      </c>
      <c r="C564" s="11" t="s">
        <v>772</v>
      </c>
      <c r="D564" s="556">
        <f>"мат"!E80</f>
        <v>3.108</v>
      </c>
      <c r="E564" s="557"/>
      <c r="F564" s="740">
        <v>3.8</v>
      </c>
      <c r="G564" s="741"/>
      <c r="H564" s="547">
        <f>D564*F564</f>
        <v>11.81</v>
      </c>
      <c r="I564" s="13"/>
    </row>
    <row r="565" spans="1:9" ht="15">
      <c r="A565" s="9"/>
      <c r="B565" s="112" t="s">
        <v>805</v>
      </c>
      <c r="C565" s="9" t="s">
        <v>342</v>
      </c>
      <c r="D565" s="9"/>
      <c r="E565" s="146"/>
      <c r="F565" s="731"/>
      <c r="G565" s="732"/>
      <c r="H565" s="545">
        <f>SUM(H562:H564)</f>
        <v>7229.81</v>
      </c>
      <c r="I565" s="13"/>
    </row>
    <row r="566" spans="1:9" ht="15">
      <c r="A566" s="11" t="s">
        <v>810</v>
      </c>
      <c r="B566" s="13" t="s">
        <v>1065</v>
      </c>
      <c r="C566" s="9" t="s">
        <v>342</v>
      </c>
      <c r="D566" s="9"/>
      <c r="E566" s="10"/>
      <c r="F566" s="706"/>
      <c r="G566" s="708"/>
      <c r="H566" s="547">
        <f>H577*1.07</f>
        <v>19.3</v>
      </c>
      <c r="I566" s="13"/>
    </row>
    <row r="567" spans="1:9" ht="15">
      <c r="A567" s="558" t="s">
        <v>811</v>
      </c>
      <c r="B567" s="559" t="s">
        <v>806</v>
      </c>
      <c r="C567" s="148" t="s">
        <v>342</v>
      </c>
      <c r="D567" s="148"/>
      <c r="E567" s="170"/>
      <c r="F567" s="729"/>
      <c r="G567" s="730"/>
      <c r="H567" s="560">
        <f>H558+H559+H560+H566</f>
        <v>3555.11</v>
      </c>
      <c r="I567" s="13"/>
    </row>
    <row r="568" spans="1:9" ht="15">
      <c r="A568" s="11" t="s">
        <v>812</v>
      </c>
      <c r="B568" s="561" t="s">
        <v>1066</v>
      </c>
      <c r="C568" s="11" t="s">
        <v>342</v>
      </c>
      <c r="D568" s="11"/>
      <c r="E568" s="169"/>
      <c r="F568" s="729"/>
      <c r="G568" s="730"/>
      <c r="H568" s="560">
        <f>H567</f>
        <v>3555.11</v>
      </c>
      <c r="I568" s="13"/>
    </row>
    <row r="569" spans="1:9" ht="15">
      <c r="A569" s="6"/>
      <c r="B569" s="6"/>
      <c r="C569" s="7"/>
      <c r="D569" s="6"/>
      <c r="E569" s="6"/>
      <c r="F569" s="6"/>
      <c r="G569" s="6"/>
      <c r="H569" s="167"/>
      <c r="I569" s="13"/>
    </row>
    <row r="570" spans="1:9" ht="15">
      <c r="A570" s="733" t="s">
        <v>1138</v>
      </c>
      <c r="B570" s="733"/>
      <c r="C570" s="733"/>
      <c r="D570" s="733"/>
      <c r="E570" s="733"/>
      <c r="F570" s="733"/>
      <c r="G570" s="733"/>
      <c r="H570" s="733"/>
      <c r="I570" s="13"/>
    </row>
    <row r="571" spans="1:9" ht="15">
      <c r="A571" s="707" t="s">
        <v>1068</v>
      </c>
      <c r="B571" s="707"/>
      <c r="C571" s="707"/>
      <c r="D571" s="707"/>
      <c r="E571" s="707"/>
      <c r="F571" s="707"/>
      <c r="G571" s="707"/>
      <c r="H571" s="707"/>
      <c r="I571" s="13"/>
    </row>
    <row r="572" spans="1:9" ht="15">
      <c r="A572" s="123" t="s">
        <v>1052</v>
      </c>
      <c r="B572" s="397" t="s">
        <v>844</v>
      </c>
      <c r="C572" s="123"/>
      <c r="D572" s="397" t="s">
        <v>1069</v>
      </c>
      <c r="E572" s="123" t="s">
        <v>1070</v>
      </c>
      <c r="F572" s="703" t="s">
        <v>1071</v>
      </c>
      <c r="G572" s="705"/>
      <c r="H572" s="545" t="s">
        <v>1072</v>
      </c>
      <c r="I572" s="13"/>
    </row>
    <row r="573" spans="1:9" ht="15">
      <c r="A573" s="9" t="s">
        <v>539</v>
      </c>
      <c r="B573" s="10" t="s">
        <v>491</v>
      </c>
      <c r="C573" s="9" t="s">
        <v>1073</v>
      </c>
      <c r="D573" s="10" t="s">
        <v>1074</v>
      </c>
      <c r="E573" s="9" t="s">
        <v>1075</v>
      </c>
      <c r="F573" s="727" t="s">
        <v>1076</v>
      </c>
      <c r="G573" s="728"/>
      <c r="H573" s="101" t="s">
        <v>1077</v>
      </c>
      <c r="I573" s="13"/>
    </row>
    <row r="574" spans="1:9" ht="15">
      <c r="A574" s="9"/>
      <c r="B574" s="10" t="s">
        <v>1078</v>
      </c>
      <c r="C574" s="9" t="s">
        <v>1079</v>
      </c>
      <c r="D574" s="10" t="s">
        <v>342</v>
      </c>
      <c r="E574" s="9" t="s">
        <v>1080</v>
      </c>
      <c r="F574" s="727" t="s">
        <v>1081</v>
      </c>
      <c r="G574" s="728"/>
      <c r="H574" s="101" t="s">
        <v>1082</v>
      </c>
      <c r="I574" s="13"/>
    </row>
    <row r="575" spans="1:9" ht="15">
      <c r="A575" s="11"/>
      <c r="B575" s="241"/>
      <c r="C575" s="11"/>
      <c r="D575" s="241"/>
      <c r="E575" s="11" t="s">
        <v>1083</v>
      </c>
      <c r="F575" s="706"/>
      <c r="G575" s="708"/>
      <c r="H575" s="547" t="s">
        <v>1084</v>
      </c>
      <c r="I575" s="13"/>
    </row>
    <row r="576" spans="1:9" ht="30">
      <c r="A576" s="123" t="s">
        <v>343</v>
      </c>
      <c r="B576" s="396" t="s">
        <v>1582</v>
      </c>
      <c r="C576" s="123">
        <v>1</v>
      </c>
      <c r="D576" s="7">
        <v>34396</v>
      </c>
      <c r="E576" s="123">
        <v>40</v>
      </c>
      <c r="F576" s="703">
        <v>0.4</v>
      </c>
      <c r="G576" s="705"/>
      <c r="H576" s="562">
        <f>F576*45.11</f>
        <v>18.04</v>
      </c>
      <c r="I576" s="13"/>
    </row>
    <row r="577" spans="1:9" ht="15">
      <c r="A577" s="155"/>
      <c r="B577" s="563" t="s">
        <v>701</v>
      </c>
      <c r="C577" s="148"/>
      <c r="D577" s="170"/>
      <c r="E577" s="148"/>
      <c r="F577" s="729"/>
      <c r="G577" s="730"/>
      <c r="H577" s="560">
        <f>H576</f>
        <v>18.04</v>
      </c>
      <c r="I577" s="13"/>
    </row>
    <row r="578" spans="1:9" ht="15">
      <c r="A578" s="6"/>
      <c r="B578" s="6"/>
      <c r="C578" s="7"/>
      <c r="D578" s="6"/>
      <c r="E578" s="6"/>
      <c r="F578" s="6"/>
      <c r="G578" s="6"/>
      <c r="H578" s="167"/>
      <c r="I578" s="13"/>
    </row>
    <row r="579" spans="1:9" ht="15">
      <c r="A579" s="6"/>
      <c r="B579" s="6"/>
      <c r="C579" s="7"/>
      <c r="D579" s="6"/>
      <c r="E579" s="6"/>
      <c r="F579" s="6"/>
      <c r="G579" s="6"/>
      <c r="H579" s="167"/>
      <c r="I579" s="13"/>
    </row>
    <row r="580" spans="1:9" ht="15">
      <c r="A580" s="6"/>
      <c r="B580" s="6"/>
      <c r="C580" s="7"/>
      <c r="D580" s="6"/>
      <c r="E580" s="6"/>
      <c r="F580" s="6"/>
      <c r="G580" s="6"/>
      <c r="H580" s="167"/>
      <c r="I580" s="13"/>
    </row>
    <row r="581" spans="1:9" ht="15">
      <c r="A581" s="6"/>
      <c r="B581" s="6"/>
      <c r="C581" s="7"/>
      <c r="D581" s="6"/>
      <c r="E581" s="6"/>
      <c r="F581" s="6"/>
      <c r="G581" s="6"/>
      <c r="H581" s="167"/>
      <c r="I581" s="13"/>
    </row>
    <row r="582" spans="1:9" ht="15">
      <c r="A582" s="6"/>
      <c r="B582" s="6"/>
      <c r="C582" s="7"/>
      <c r="D582" s="6"/>
      <c r="E582" s="6"/>
      <c r="F582" s="6"/>
      <c r="G582" s="6"/>
      <c r="H582" s="167"/>
      <c r="I582" s="13"/>
    </row>
    <row r="583" spans="1:9" ht="15">
      <c r="A583" s="6"/>
      <c r="B583" s="6"/>
      <c r="C583" s="7"/>
      <c r="D583" s="6"/>
      <c r="E583" s="6"/>
      <c r="F583" s="6"/>
      <c r="G583" s="6"/>
      <c r="H583" s="167"/>
      <c r="I583" s="13"/>
    </row>
    <row r="584" spans="1:9" ht="15">
      <c r="A584" s="6"/>
      <c r="B584" s="6"/>
      <c r="C584" s="7"/>
      <c r="D584" s="6"/>
      <c r="E584" s="6"/>
      <c r="F584" s="6"/>
      <c r="G584" s="6"/>
      <c r="H584" s="167"/>
      <c r="I584" s="13"/>
    </row>
    <row r="585" spans="1:9" ht="15">
      <c r="A585" s="6"/>
      <c r="B585" s="6"/>
      <c r="C585" s="7"/>
      <c r="D585" s="6"/>
      <c r="E585" s="6"/>
      <c r="F585" s="6"/>
      <c r="G585" s="6"/>
      <c r="H585" s="167"/>
      <c r="I585" s="13"/>
    </row>
    <row r="586" spans="1:9" ht="15">
      <c r="A586" s="6"/>
      <c r="B586" s="6"/>
      <c r="C586" s="7"/>
      <c r="D586" s="6"/>
      <c r="E586" s="6"/>
      <c r="F586" s="6"/>
      <c r="G586" s="6"/>
      <c r="H586" s="167"/>
      <c r="I586" s="13"/>
    </row>
    <row r="587" spans="1:9" ht="15">
      <c r="A587" s="6"/>
      <c r="B587" s="6"/>
      <c r="C587" s="7"/>
      <c r="D587" s="6"/>
      <c r="E587" s="6"/>
      <c r="F587" s="6"/>
      <c r="G587" s="6"/>
      <c r="H587" s="167"/>
      <c r="I587" s="13"/>
    </row>
    <row r="588" spans="1:9" ht="15">
      <c r="A588" s="6"/>
      <c r="B588" s="6"/>
      <c r="C588" s="7"/>
      <c r="D588" s="6"/>
      <c r="E588" s="6"/>
      <c r="F588" s="6"/>
      <c r="G588" s="6"/>
      <c r="H588" s="167"/>
      <c r="I588" s="13"/>
    </row>
    <row r="589" spans="1:9" ht="15">
      <c r="A589" s="6"/>
      <c r="B589" s="6"/>
      <c r="C589" s="7"/>
      <c r="D589" s="6"/>
      <c r="E589" s="6"/>
      <c r="F589" s="6"/>
      <c r="G589" s="6"/>
      <c r="H589" s="167"/>
      <c r="I589" s="13"/>
    </row>
    <row r="590" spans="1:9" ht="15">
      <c r="A590" s="6"/>
      <c r="B590" s="6"/>
      <c r="C590" s="7"/>
      <c r="D590" s="6"/>
      <c r="E590" s="6"/>
      <c r="F590" s="6"/>
      <c r="G590" s="6"/>
      <c r="H590" s="167"/>
      <c r="I590" s="13"/>
    </row>
    <row r="591" spans="1:9" ht="15">
      <c r="A591" s="6"/>
      <c r="B591" s="6"/>
      <c r="C591" s="7"/>
      <c r="D591" s="6"/>
      <c r="E591" s="6"/>
      <c r="F591" s="6"/>
      <c r="G591" s="6"/>
      <c r="H591" s="167"/>
      <c r="I591" s="13"/>
    </row>
    <row r="592" spans="1:9" ht="15">
      <c r="A592" s="6"/>
      <c r="B592" s="6"/>
      <c r="C592" s="7"/>
      <c r="D592" s="6"/>
      <c r="E592" s="6"/>
      <c r="F592" s="6"/>
      <c r="G592" s="6"/>
      <c r="H592" s="167"/>
      <c r="I592" s="13"/>
    </row>
    <row r="593" spans="1:9" ht="15">
      <c r="A593" s="6"/>
      <c r="B593" s="6"/>
      <c r="C593" s="7"/>
      <c r="D593" s="6"/>
      <c r="E593" s="6"/>
      <c r="F593" s="6"/>
      <c r="G593" s="6"/>
      <c r="H593" s="167"/>
      <c r="I593" s="13"/>
    </row>
    <row r="594" spans="1:9" ht="15">
      <c r="A594" s="6"/>
      <c r="B594" s="6"/>
      <c r="C594" s="7"/>
      <c r="D594" s="6"/>
      <c r="E594" s="6"/>
      <c r="F594" s="6"/>
      <c r="G594" s="6"/>
      <c r="H594" s="167"/>
      <c r="I594" s="13"/>
    </row>
    <row r="595" spans="1:9" ht="15">
      <c r="A595" s="6"/>
      <c r="B595" s="6"/>
      <c r="C595" s="7"/>
      <c r="D595" s="6"/>
      <c r="E595" s="6"/>
      <c r="F595" s="6"/>
      <c r="G595" s="6"/>
      <c r="H595" s="167"/>
      <c r="I595" s="13"/>
    </row>
    <row r="596" spans="1:9" ht="15">
      <c r="A596" s="733" t="s">
        <v>1867</v>
      </c>
      <c r="B596" s="733"/>
      <c r="C596" s="733"/>
      <c r="D596" s="733"/>
      <c r="E596" s="733"/>
      <c r="F596" s="733"/>
      <c r="G596" s="733"/>
      <c r="H596" s="733"/>
      <c r="I596" s="13"/>
    </row>
    <row r="597" spans="1:9" ht="15">
      <c r="A597" s="733" t="s">
        <v>1100</v>
      </c>
      <c r="B597" s="733"/>
      <c r="C597" s="733"/>
      <c r="D597" s="733"/>
      <c r="E597" s="733"/>
      <c r="F597" s="733"/>
      <c r="G597" s="733"/>
      <c r="H597" s="733"/>
      <c r="I597" s="13"/>
    </row>
    <row r="598" spans="1:9" ht="15">
      <c r="A598" s="745" t="s">
        <v>489</v>
      </c>
      <c r="B598" s="745"/>
      <c r="C598" s="745"/>
      <c r="D598" s="745"/>
      <c r="E598" s="745"/>
      <c r="F598" s="745"/>
      <c r="G598" s="745"/>
      <c r="H598" s="745"/>
      <c r="I598" s="13"/>
    </row>
    <row r="599" spans="1:9" ht="15">
      <c r="A599" s="6"/>
      <c r="B599" s="746" t="s">
        <v>1086</v>
      </c>
      <c r="C599" s="746"/>
      <c r="D599" s="746"/>
      <c r="E599" s="6">
        <v>100</v>
      </c>
      <c r="F599" s="6" t="s">
        <v>834</v>
      </c>
      <c r="G599" s="6"/>
      <c r="H599" s="167"/>
      <c r="I599" s="13"/>
    </row>
    <row r="600" spans="1:9" ht="15">
      <c r="A600" s="6"/>
      <c r="B600" s="746" t="s">
        <v>1087</v>
      </c>
      <c r="C600" s="746"/>
      <c r="D600" s="746"/>
      <c r="E600" s="6">
        <v>0.6</v>
      </c>
      <c r="F600" s="6" t="s">
        <v>836</v>
      </c>
      <c r="G600" s="6"/>
      <c r="H600" s="167"/>
      <c r="I600" s="13"/>
    </row>
    <row r="601" spans="1:9" ht="15">
      <c r="A601" s="6"/>
      <c r="B601" s="744" t="s">
        <v>837</v>
      </c>
      <c r="C601" s="744"/>
      <c r="D601" s="744"/>
      <c r="E601" s="6"/>
      <c r="F601" s="6"/>
      <c r="G601" s="6"/>
      <c r="H601" s="167"/>
      <c r="I601" s="13"/>
    </row>
    <row r="602" spans="1:9" ht="15">
      <c r="A602" s="6"/>
      <c r="B602" s="744" t="s">
        <v>838</v>
      </c>
      <c r="C602" s="744"/>
      <c r="D602" s="744"/>
      <c r="E602" s="6"/>
      <c r="F602" s="6"/>
      <c r="G602" s="6"/>
      <c r="H602" s="167"/>
      <c r="I602" s="13"/>
    </row>
    <row r="603" spans="1:9" ht="15">
      <c r="A603" s="6"/>
      <c r="B603" s="744" t="s">
        <v>839</v>
      </c>
      <c r="C603" s="744"/>
      <c r="D603" s="744"/>
      <c r="E603" s="6">
        <v>1.15</v>
      </c>
      <c r="F603" s="400" t="s">
        <v>840</v>
      </c>
      <c r="G603" s="733">
        <v>2.313</v>
      </c>
      <c r="H603" s="733"/>
      <c r="I603" s="13"/>
    </row>
    <row r="604" spans="1:9" ht="15">
      <c r="A604" s="6"/>
      <c r="B604" s="744" t="s">
        <v>841</v>
      </c>
      <c r="C604" s="744"/>
      <c r="D604" s="744"/>
      <c r="E604" s="6"/>
      <c r="F604" s="6"/>
      <c r="G604" s="6"/>
      <c r="H604" s="167"/>
      <c r="I604" s="13"/>
    </row>
    <row r="605" spans="1:9" ht="15">
      <c r="A605" s="6"/>
      <c r="B605" s="744" t="s">
        <v>842</v>
      </c>
      <c r="C605" s="744"/>
      <c r="D605" s="744"/>
      <c r="E605" s="6">
        <v>1.11</v>
      </c>
      <c r="F605" s="6"/>
      <c r="G605" s="6"/>
      <c r="H605" s="167"/>
      <c r="I605" s="13"/>
    </row>
    <row r="606" spans="1:9" ht="15">
      <c r="A606" s="6"/>
      <c r="B606" s="744" t="s">
        <v>843</v>
      </c>
      <c r="C606" s="744"/>
      <c r="D606" s="744"/>
      <c r="E606" s="6">
        <v>1.07</v>
      </c>
      <c r="F606" s="6"/>
      <c r="G606" s="6"/>
      <c r="H606" s="167"/>
      <c r="I606" s="13"/>
    </row>
    <row r="607" spans="1:9" ht="15">
      <c r="A607" s="123"/>
      <c r="B607" s="566"/>
      <c r="C607" s="123"/>
      <c r="D607" s="544" t="s">
        <v>1049</v>
      </c>
      <c r="E607" s="123" t="s">
        <v>1050</v>
      </c>
      <c r="F607" s="703"/>
      <c r="G607" s="705"/>
      <c r="H607" s="545" t="s">
        <v>1051</v>
      </c>
      <c r="I607" s="13"/>
    </row>
    <row r="608" spans="1:9" ht="15">
      <c r="A608" s="9" t="s">
        <v>1052</v>
      </c>
      <c r="B608" s="546" t="s">
        <v>1091</v>
      </c>
      <c r="C608" s="9" t="s">
        <v>1054</v>
      </c>
      <c r="D608" s="9" t="s">
        <v>1055</v>
      </c>
      <c r="E608" s="9" t="s">
        <v>335</v>
      </c>
      <c r="F608" s="727" t="s">
        <v>1056</v>
      </c>
      <c r="G608" s="728"/>
      <c r="H608" s="101" t="s">
        <v>1057</v>
      </c>
      <c r="I608" s="13"/>
    </row>
    <row r="609" spans="1:9" ht="15">
      <c r="A609" s="9" t="s">
        <v>539</v>
      </c>
      <c r="B609" s="546"/>
      <c r="C609" s="9" t="s">
        <v>309</v>
      </c>
      <c r="D609" s="9" t="s">
        <v>1058</v>
      </c>
      <c r="E609" s="9" t="s">
        <v>501</v>
      </c>
      <c r="F609" s="742"/>
      <c r="G609" s="743"/>
      <c r="H609" s="101" t="s">
        <v>311</v>
      </c>
      <c r="I609" s="13"/>
    </row>
    <row r="610" spans="1:9" ht="15">
      <c r="A610" s="9"/>
      <c r="B610" s="567"/>
      <c r="C610" s="11"/>
      <c r="D610" s="113" t="s">
        <v>1059</v>
      </c>
      <c r="E610" s="113"/>
      <c r="F610" s="706"/>
      <c r="G610" s="708"/>
      <c r="H610" s="547"/>
      <c r="I610" s="13"/>
    </row>
    <row r="611" spans="1:9" ht="15">
      <c r="A611" s="148">
        <v>1</v>
      </c>
      <c r="B611" s="148">
        <v>2</v>
      </c>
      <c r="C611" s="148">
        <v>3</v>
      </c>
      <c r="D611" s="169">
        <v>4</v>
      </c>
      <c r="E611" s="148">
        <v>5</v>
      </c>
      <c r="F611" s="729">
        <v>6</v>
      </c>
      <c r="G611" s="730"/>
      <c r="H611" s="147">
        <v>7</v>
      </c>
      <c r="I611" s="13"/>
    </row>
    <row r="612" spans="1:9" ht="15">
      <c r="A612" s="123" t="s">
        <v>343</v>
      </c>
      <c r="B612" s="505" t="s">
        <v>1060</v>
      </c>
      <c r="C612" s="9" t="s">
        <v>1061</v>
      </c>
      <c r="D612" s="398"/>
      <c r="E612" s="548"/>
      <c r="F612" s="703"/>
      <c r="G612" s="705"/>
      <c r="H612" s="545">
        <f>H613+H614</f>
        <v>674.47</v>
      </c>
      <c r="I612" s="13"/>
    </row>
    <row r="613" spans="1:9" ht="15">
      <c r="A613" s="9"/>
      <c r="B613" s="505" t="s">
        <v>797</v>
      </c>
      <c r="C613" s="9" t="s">
        <v>1061</v>
      </c>
      <c r="D613" s="172">
        <v>780</v>
      </c>
      <c r="E613" s="159">
        <f>D613*G603</f>
        <v>1804.14</v>
      </c>
      <c r="F613" s="727">
        <v>0.05</v>
      </c>
      <c r="G613" s="728"/>
      <c r="H613" s="101">
        <f>E613*F613</f>
        <v>90.21</v>
      </c>
      <c r="I613" s="13"/>
    </row>
    <row r="614" spans="1:9" ht="15">
      <c r="A614" s="9"/>
      <c r="B614" s="505" t="s">
        <v>485</v>
      </c>
      <c r="C614" s="9" t="s">
        <v>1061</v>
      </c>
      <c r="D614" s="574">
        <v>421</v>
      </c>
      <c r="E614" s="159">
        <f>D614*G603</f>
        <v>973.77</v>
      </c>
      <c r="F614" s="727">
        <v>0.6</v>
      </c>
      <c r="G614" s="728"/>
      <c r="H614" s="101">
        <f>E614*F614</f>
        <v>584.26</v>
      </c>
      <c r="I614" s="13"/>
    </row>
    <row r="615" spans="1:9" ht="15">
      <c r="A615" s="9" t="s">
        <v>349</v>
      </c>
      <c r="B615" s="13" t="s">
        <v>1062</v>
      </c>
      <c r="C615" s="9" t="s">
        <v>342</v>
      </c>
      <c r="D615" s="9"/>
      <c r="E615" s="10"/>
      <c r="F615" s="727"/>
      <c r="G615" s="728"/>
      <c r="H615" s="101">
        <f>H612*0.079</f>
        <v>53.28</v>
      </c>
      <c r="I615" s="13"/>
    </row>
    <row r="616" spans="1:9" ht="15">
      <c r="A616" s="9" t="s">
        <v>355</v>
      </c>
      <c r="B616" s="546" t="s">
        <v>1063</v>
      </c>
      <c r="C616" s="9" t="s">
        <v>342</v>
      </c>
      <c r="D616" s="9"/>
      <c r="E616" s="10"/>
      <c r="F616" s="727"/>
      <c r="G616" s="728"/>
      <c r="H616" s="101">
        <f>SUM(H614:H615)</f>
        <v>637.54</v>
      </c>
      <c r="I616" s="13"/>
    </row>
    <row r="617" spans="1:9" ht="15">
      <c r="A617" s="9" t="s">
        <v>807</v>
      </c>
      <c r="B617" s="546" t="s">
        <v>1064</v>
      </c>
      <c r="C617" s="9" t="s">
        <v>342</v>
      </c>
      <c r="D617" s="9"/>
      <c r="E617" s="10"/>
      <c r="F617" s="727"/>
      <c r="G617" s="728"/>
      <c r="H617" s="101">
        <f>H616*1.15</f>
        <v>733.17</v>
      </c>
      <c r="I617" s="13"/>
    </row>
    <row r="618" spans="1:9" ht="31.5" customHeight="1">
      <c r="A618" s="9" t="s">
        <v>808</v>
      </c>
      <c r="B618" s="570" t="s">
        <v>999</v>
      </c>
      <c r="C618" s="9" t="s">
        <v>342</v>
      </c>
      <c r="D618" s="9"/>
      <c r="E618" s="10"/>
      <c r="F618" s="727"/>
      <c r="G618" s="728"/>
      <c r="H618" s="101">
        <f>H617*0.31</f>
        <v>227.28</v>
      </c>
      <c r="I618" s="13"/>
    </row>
    <row r="619" spans="1:9" ht="15">
      <c r="A619" s="9" t="s">
        <v>809</v>
      </c>
      <c r="B619" s="13" t="s">
        <v>798</v>
      </c>
      <c r="C619" s="8" t="s">
        <v>799</v>
      </c>
      <c r="D619" s="516">
        <f>H624</f>
        <v>7229.81</v>
      </c>
      <c r="E619" s="101"/>
      <c r="F619" s="734">
        <v>0.6</v>
      </c>
      <c r="G619" s="735"/>
      <c r="H619" s="101">
        <f>D619*F619</f>
        <v>4337.89</v>
      </c>
      <c r="I619" s="13"/>
    </row>
    <row r="620" spans="1:9" ht="15">
      <c r="A620" s="9"/>
      <c r="B620" s="229" t="s">
        <v>800</v>
      </c>
      <c r="C620" s="8"/>
      <c r="D620" s="9"/>
      <c r="E620" s="211"/>
      <c r="F620" s="736"/>
      <c r="G620" s="737"/>
      <c r="H620" s="101"/>
      <c r="I620" s="13"/>
    </row>
    <row r="621" spans="1:9" ht="15">
      <c r="A621" s="9"/>
      <c r="B621" s="112" t="s">
        <v>1121</v>
      </c>
      <c r="C621" s="9" t="s">
        <v>697</v>
      </c>
      <c r="D621" s="101">
        <f>"мат"!E95</f>
        <v>2450</v>
      </c>
      <c r="E621" s="555"/>
      <c r="F621" s="736">
        <v>2.56</v>
      </c>
      <c r="G621" s="737"/>
      <c r="H621" s="101">
        <f>D621*F621*1.11</f>
        <v>6961.92</v>
      </c>
      <c r="I621" s="13"/>
    </row>
    <row r="622" spans="1:9" ht="15">
      <c r="A622" s="9"/>
      <c r="B622" s="112" t="s">
        <v>488</v>
      </c>
      <c r="C622" s="9" t="s">
        <v>697</v>
      </c>
      <c r="D622" s="101">
        <f>"мат"!E96</f>
        <v>30</v>
      </c>
      <c r="E622" s="555"/>
      <c r="F622" s="738">
        <v>7.69</v>
      </c>
      <c r="G622" s="739"/>
      <c r="H622" s="101">
        <f>D622*F622*1.11</f>
        <v>256.08</v>
      </c>
      <c r="I622" s="13"/>
    </row>
    <row r="623" spans="1:9" ht="15">
      <c r="A623" s="11"/>
      <c r="B623" s="113" t="s">
        <v>804</v>
      </c>
      <c r="C623" s="11" t="s">
        <v>772</v>
      </c>
      <c r="D623" s="556">
        <f>"мат"!E80</f>
        <v>3.108</v>
      </c>
      <c r="E623" s="557"/>
      <c r="F623" s="740">
        <v>3.8</v>
      </c>
      <c r="G623" s="741"/>
      <c r="H623" s="547">
        <f>D623*F623</f>
        <v>11.81</v>
      </c>
      <c r="I623" s="13"/>
    </row>
    <row r="624" spans="1:9" ht="15">
      <c r="A624" s="9"/>
      <c r="B624" s="112" t="s">
        <v>805</v>
      </c>
      <c r="C624" s="9" t="s">
        <v>342</v>
      </c>
      <c r="D624" s="9"/>
      <c r="E624" s="146"/>
      <c r="F624" s="731"/>
      <c r="G624" s="732"/>
      <c r="H624" s="545">
        <f>SUM(H621:H623)</f>
        <v>7229.81</v>
      </c>
      <c r="I624" s="13"/>
    </row>
    <row r="625" spans="1:9" ht="15">
      <c r="A625" s="11" t="s">
        <v>810</v>
      </c>
      <c r="B625" s="13" t="s">
        <v>1065</v>
      </c>
      <c r="C625" s="9" t="s">
        <v>342</v>
      </c>
      <c r="D625" s="9"/>
      <c r="E625" s="10"/>
      <c r="F625" s="706"/>
      <c r="G625" s="708"/>
      <c r="H625" s="547">
        <f>H636*1.07</f>
        <v>28.96</v>
      </c>
      <c r="I625" s="13"/>
    </row>
    <row r="626" spans="1:9" ht="15">
      <c r="A626" s="558" t="s">
        <v>811</v>
      </c>
      <c r="B626" s="559" t="s">
        <v>806</v>
      </c>
      <c r="C626" s="148" t="s">
        <v>342</v>
      </c>
      <c r="D626" s="148"/>
      <c r="E626" s="170"/>
      <c r="F626" s="729"/>
      <c r="G626" s="730"/>
      <c r="H626" s="560">
        <f>H617+H618+H619+H625</f>
        <v>5327.3</v>
      </c>
      <c r="I626" s="13"/>
    </row>
    <row r="627" spans="1:9" ht="15">
      <c r="A627" s="11" t="s">
        <v>812</v>
      </c>
      <c r="B627" s="561" t="s">
        <v>1066</v>
      </c>
      <c r="C627" s="11" t="s">
        <v>342</v>
      </c>
      <c r="D627" s="11"/>
      <c r="E627" s="169"/>
      <c r="F627" s="729"/>
      <c r="G627" s="730"/>
      <c r="H627" s="560">
        <f>H626</f>
        <v>5327.3</v>
      </c>
      <c r="I627" s="13"/>
    </row>
    <row r="628" spans="1:9" ht="15">
      <c r="A628" s="6"/>
      <c r="B628" s="6"/>
      <c r="C628" s="7"/>
      <c r="D628" s="6"/>
      <c r="E628" s="6"/>
      <c r="F628" s="6"/>
      <c r="G628" s="6"/>
      <c r="H628" s="167"/>
      <c r="I628" s="13"/>
    </row>
    <row r="629" spans="1:9" ht="15">
      <c r="A629" s="733" t="s">
        <v>1139</v>
      </c>
      <c r="B629" s="733"/>
      <c r="C629" s="733"/>
      <c r="D629" s="733"/>
      <c r="E629" s="733"/>
      <c r="F629" s="733"/>
      <c r="G629" s="733"/>
      <c r="H629" s="733"/>
      <c r="I629" s="13"/>
    </row>
    <row r="630" spans="1:9" ht="15">
      <c r="A630" s="707" t="s">
        <v>1068</v>
      </c>
      <c r="B630" s="707"/>
      <c r="C630" s="707"/>
      <c r="D630" s="707"/>
      <c r="E630" s="707"/>
      <c r="F630" s="707"/>
      <c r="G630" s="707"/>
      <c r="H630" s="707"/>
      <c r="I630" s="13"/>
    </row>
    <row r="631" spans="1:9" ht="15">
      <c r="A631" s="123" t="s">
        <v>1052</v>
      </c>
      <c r="B631" s="397" t="s">
        <v>844</v>
      </c>
      <c r="C631" s="123"/>
      <c r="D631" s="397" t="s">
        <v>1069</v>
      </c>
      <c r="E631" s="123" t="s">
        <v>1070</v>
      </c>
      <c r="F631" s="703" t="s">
        <v>1071</v>
      </c>
      <c r="G631" s="705"/>
      <c r="H631" s="545" t="s">
        <v>1072</v>
      </c>
      <c r="I631" s="13"/>
    </row>
    <row r="632" spans="1:9" ht="15">
      <c r="A632" s="9" t="s">
        <v>539</v>
      </c>
      <c r="B632" s="10" t="s">
        <v>491</v>
      </c>
      <c r="C632" s="9" t="s">
        <v>1073</v>
      </c>
      <c r="D632" s="10" t="s">
        <v>1074</v>
      </c>
      <c r="E632" s="9" t="s">
        <v>1075</v>
      </c>
      <c r="F632" s="727" t="s">
        <v>1076</v>
      </c>
      <c r="G632" s="728"/>
      <c r="H632" s="101" t="s">
        <v>1077</v>
      </c>
      <c r="I632" s="13"/>
    </row>
    <row r="633" spans="1:9" ht="15">
      <c r="A633" s="9"/>
      <c r="B633" s="10" t="s">
        <v>1078</v>
      </c>
      <c r="C633" s="9" t="s">
        <v>1079</v>
      </c>
      <c r="D633" s="10" t="s">
        <v>342</v>
      </c>
      <c r="E633" s="9" t="s">
        <v>1080</v>
      </c>
      <c r="F633" s="727" t="s">
        <v>1081</v>
      </c>
      <c r="G633" s="728"/>
      <c r="H633" s="101" t="s">
        <v>1082</v>
      </c>
      <c r="I633" s="13"/>
    </row>
    <row r="634" spans="1:9" ht="15">
      <c r="A634" s="11"/>
      <c r="B634" s="241"/>
      <c r="C634" s="11"/>
      <c r="D634" s="241"/>
      <c r="E634" s="11" t="s">
        <v>1083</v>
      </c>
      <c r="F634" s="706"/>
      <c r="G634" s="708"/>
      <c r="H634" s="547" t="s">
        <v>1084</v>
      </c>
      <c r="I634" s="13"/>
    </row>
    <row r="635" spans="1:9" ht="30">
      <c r="A635" s="123" t="s">
        <v>343</v>
      </c>
      <c r="B635" s="396" t="s">
        <v>1582</v>
      </c>
      <c r="C635" s="123">
        <v>1</v>
      </c>
      <c r="D635" s="7">
        <v>34396</v>
      </c>
      <c r="E635" s="123">
        <v>40</v>
      </c>
      <c r="F635" s="703">
        <v>0.6</v>
      </c>
      <c r="G635" s="705"/>
      <c r="H635" s="562">
        <f>F635*45.11</f>
        <v>27.07</v>
      </c>
      <c r="I635" s="13"/>
    </row>
    <row r="636" spans="1:9" ht="15">
      <c r="A636" s="155"/>
      <c r="B636" s="563" t="s">
        <v>701</v>
      </c>
      <c r="C636" s="148"/>
      <c r="D636" s="170"/>
      <c r="E636" s="148"/>
      <c r="F636" s="729"/>
      <c r="G636" s="730"/>
      <c r="H636" s="560">
        <f>H635</f>
        <v>27.07</v>
      </c>
      <c r="I636" s="13"/>
    </row>
    <row r="637" spans="1:9" ht="15">
      <c r="A637" s="6"/>
      <c r="B637" s="6"/>
      <c r="C637" s="7"/>
      <c r="D637" s="6"/>
      <c r="E637" s="6"/>
      <c r="F637" s="6"/>
      <c r="G637" s="6"/>
      <c r="H637" s="167"/>
      <c r="I637" s="13"/>
    </row>
    <row r="638" spans="1:9" ht="15">
      <c r="A638" s="6"/>
      <c r="B638" s="6"/>
      <c r="C638" s="7"/>
      <c r="D638" s="6"/>
      <c r="E638" s="6"/>
      <c r="F638" s="6"/>
      <c r="G638" s="6"/>
      <c r="H638" s="167"/>
      <c r="I638" s="13"/>
    </row>
    <row r="639" spans="1:9" ht="15">
      <c r="A639" s="6"/>
      <c r="B639" s="6"/>
      <c r="C639" s="7"/>
      <c r="D639" s="6"/>
      <c r="E639" s="6"/>
      <c r="F639" s="6"/>
      <c r="G639" s="6"/>
      <c r="H639" s="167"/>
      <c r="I639" s="13"/>
    </row>
    <row r="640" spans="1:9" ht="15">
      <c r="A640" s="6"/>
      <c r="B640" s="6"/>
      <c r="C640" s="7"/>
      <c r="D640" s="6"/>
      <c r="E640" s="6"/>
      <c r="F640" s="6"/>
      <c r="G640" s="6"/>
      <c r="H640" s="167"/>
      <c r="I640" s="13"/>
    </row>
    <row r="641" spans="1:9" ht="15">
      <c r="A641" s="6"/>
      <c r="B641" s="6"/>
      <c r="C641" s="7"/>
      <c r="D641" s="6"/>
      <c r="E641" s="6"/>
      <c r="F641" s="6"/>
      <c r="G641" s="6"/>
      <c r="H641" s="167"/>
      <c r="I641" s="13"/>
    </row>
    <row r="642" spans="1:9" ht="15">
      <c r="A642" s="6"/>
      <c r="B642" s="6"/>
      <c r="C642" s="7"/>
      <c r="D642" s="6"/>
      <c r="E642" s="6"/>
      <c r="F642" s="6"/>
      <c r="G642" s="6"/>
      <c r="H642" s="167"/>
      <c r="I642" s="13"/>
    </row>
    <row r="643" spans="1:9" ht="15">
      <c r="A643" s="6"/>
      <c r="B643" s="6"/>
      <c r="C643" s="7"/>
      <c r="D643" s="6"/>
      <c r="E643" s="6"/>
      <c r="F643" s="6"/>
      <c r="G643" s="6"/>
      <c r="H643" s="167"/>
      <c r="I643" s="13"/>
    </row>
    <row r="644" spans="1:9" ht="15">
      <c r="A644" s="6"/>
      <c r="B644" s="6"/>
      <c r="C644" s="7"/>
      <c r="D644" s="6"/>
      <c r="E644" s="6"/>
      <c r="F644" s="6"/>
      <c r="G644" s="6"/>
      <c r="H644" s="167"/>
      <c r="I644" s="13"/>
    </row>
    <row r="645" spans="1:9" ht="15">
      <c r="A645" s="6"/>
      <c r="B645" s="6"/>
      <c r="C645" s="7"/>
      <c r="D645" s="6"/>
      <c r="E645" s="6"/>
      <c r="F645" s="6"/>
      <c r="G645" s="6"/>
      <c r="H645" s="167"/>
      <c r="I645" s="13"/>
    </row>
    <row r="646" spans="1:9" ht="15">
      <c r="A646" s="6"/>
      <c r="B646" s="6"/>
      <c r="C646" s="7"/>
      <c r="D646" s="6"/>
      <c r="E646" s="6"/>
      <c r="F646" s="6"/>
      <c r="G646" s="6"/>
      <c r="H646" s="167"/>
      <c r="I646" s="13"/>
    </row>
    <row r="647" spans="1:9" ht="15">
      <c r="A647" s="6"/>
      <c r="B647" s="6"/>
      <c r="C647" s="7"/>
      <c r="D647" s="6"/>
      <c r="E647" s="6"/>
      <c r="F647" s="6"/>
      <c r="G647" s="6"/>
      <c r="H647" s="167"/>
      <c r="I647" s="13"/>
    </row>
    <row r="648" spans="1:9" ht="15">
      <c r="A648" s="6"/>
      <c r="B648" s="6"/>
      <c r="C648" s="7"/>
      <c r="D648" s="6"/>
      <c r="E648" s="6"/>
      <c r="F648" s="6"/>
      <c r="G648" s="6"/>
      <c r="H648" s="167"/>
      <c r="I648" s="13"/>
    </row>
    <row r="649" spans="1:9" ht="15">
      <c r="A649" s="6"/>
      <c r="B649" s="6"/>
      <c r="C649" s="7"/>
      <c r="D649" s="6"/>
      <c r="E649" s="6"/>
      <c r="F649" s="6"/>
      <c r="G649" s="6"/>
      <c r="H649" s="167"/>
      <c r="I649" s="13"/>
    </row>
    <row r="650" spans="1:9" ht="15">
      <c r="A650" s="6"/>
      <c r="B650" s="6"/>
      <c r="C650" s="7"/>
      <c r="D650" s="6"/>
      <c r="E650" s="6"/>
      <c r="F650" s="6"/>
      <c r="G650" s="6"/>
      <c r="H650" s="167"/>
      <c r="I650" s="13"/>
    </row>
    <row r="651" spans="1:9" ht="15">
      <c r="A651" s="6"/>
      <c r="B651" s="6"/>
      <c r="C651" s="7"/>
      <c r="D651" s="6"/>
      <c r="E651" s="6"/>
      <c r="F651" s="6"/>
      <c r="G651" s="6"/>
      <c r="H651" s="167"/>
      <c r="I651" s="13"/>
    </row>
    <row r="652" spans="1:9" ht="15">
      <c r="A652" s="6"/>
      <c r="B652" s="6"/>
      <c r="C652" s="7"/>
      <c r="D652" s="6"/>
      <c r="E652" s="6"/>
      <c r="F652" s="6"/>
      <c r="G652" s="6"/>
      <c r="H652" s="167"/>
      <c r="I652" s="13"/>
    </row>
    <row r="653" spans="1:9" ht="15">
      <c r="A653" s="6"/>
      <c r="B653" s="6"/>
      <c r="C653" s="7"/>
      <c r="D653" s="6"/>
      <c r="E653" s="6"/>
      <c r="F653" s="6"/>
      <c r="G653" s="6"/>
      <c r="H653" s="167"/>
      <c r="I653" s="13"/>
    </row>
    <row r="654" spans="1:9" ht="15">
      <c r="A654" s="6"/>
      <c r="B654" s="6"/>
      <c r="C654" s="7"/>
      <c r="D654" s="6"/>
      <c r="E654" s="6"/>
      <c r="F654" s="6"/>
      <c r="G654" s="6"/>
      <c r="H654" s="167"/>
      <c r="I654" s="13"/>
    </row>
    <row r="655" spans="1:9" ht="15">
      <c r="A655" s="6"/>
      <c r="B655" s="6"/>
      <c r="C655" s="7"/>
      <c r="D655" s="6"/>
      <c r="E655" s="6"/>
      <c r="F655" s="6"/>
      <c r="G655" s="6"/>
      <c r="H655" s="167"/>
      <c r="I655" s="13"/>
    </row>
    <row r="656" spans="1:9" ht="15">
      <c r="A656" s="733" t="s">
        <v>1140</v>
      </c>
      <c r="B656" s="733"/>
      <c r="C656" s="733"/>
      <c r="D656" s="733"/>
      <c r="E656" s="733"/>
      <c r="F656" s="733"/>
      <c r="G656" s="733"/>
      <c r="H656" s="733"/>
      <c r="I656" s="13"/>
    </row>
    <row r="657" spans="1:9" ht="15">
      <c r="A657" s="733" t="s">
        <v>831</v>
      </c>
      <c r="B657" s="733"/>
      <c r="C657" s="733"/>
      <c r="D657" s="733"/>
      <c r="E657" s="733"/>
      <c r="F657" s="733"/>
      <c r="G657" s="733"/>
      <c r="H657" s="733"/>
      <c r="I657" s="13"/>
    </row>
    <row r="658" spans="1:9" ht="15">
      <c r="A658" s="794" t="s">
        <v>372</v>
      </c>
      <c r="B658" s="795"/>
      <c r="C658" s="795"/>
      <c r="D658" s="795"/>
      <c r="E658" s="795"/>
      <c r="F658" s="795"/>
      <c r="G658" s="795"/>
      <c r="H658" s="795"/>
      <c r="I658" s="13"/>
    </row>
    <row r="659" spans="1:9" ht="15">
      <c r="A659" s="6"/>
      <c r="B659" s="746" t="s">
        <v>1086</v>
      </c>
      <c r="C659" s="746"/>
      <c r="D659" s="746"/>
      <c r="E659" s="6">
        <v>10</v>
      </c>
      <c r="F659" s="6" t="s">
        <v>670</v>
      </c>
      <c r="G659" s="6"/>
      <c r="H659" s="167"/>
      <c r="I659" s="13"/>
    </row>
    <row r="660" spans="1:9" ht="15">
      <c r="A660" s="6"/>
      <c r="B660" s="746" t="s">
        <v>1087</v>
      </c>
      <c r="C660" s="746"/>
      <c r="D660" s="746"/>
      <c r="E660" s="6">
        <v>0.021</v>
      </c>
      <c r="F660" s="6" t="s">
        <v>836</v>
      </c>
      <c r="G660" s="6"/>
      <c r="H660" s="167"/>
      <c r="I660" s="13"/>
    </row>
    <row r="661" spans="1:9" ht="15">
      <c r="A661" s="6"/>
      <c r="B661" s="744" t="s">
        <v>837</v>
      </c>
      <c r="C661" s="744"/>
      <c r="D661" s="744"/>
      <c r="E661" s="6"/>
      <c r="F661" s="6"/>
      <c r="G661" s="6"/>
      <c r="H661" s="167"/>
      <c r="I661" s="13"/>
    </row>
    <row r="662" spans="1:9" ht="15">
      <c r="A662" s="6"/>
      <c r="B662" s="744" t="s">
        <v>838</v>
      </c>
      <c r="C662" s="744"/>
      <c r="D662" s="744"/>
      <c r="E662" s="6"/>
      <c r="F662" s="6"/>
      <c r="G662" s="6"/>
      <c r="H662" s="167"/>
      <c r="I662" s="13"/>
    </row>
    <row r="663" spans="1:9" ht="15">
      <c r="A663" s="6"/>
      <c r="B663" s="744" t="s">
        <v>839</v>
      </c>
      <c r="C663" s="744"/>
      <c r="D663" s="744"/>
      <c r="E663" s="6">
        <v>1.15</v>
      </c>
      <c r="F663" s="400" t="s">
        <v>840</v>
      </c>
      <c r="G663" s="733">
        <v>2.313</v>
      </c>
      <c r="H663" s="733"/>
      <c r="I663" s="13"/>
    </row>
    <row r="664" spans="1:9" ht="15">
      <c r="A664" s="6"/>
      <c r="B664" s="744" t="s">
        <v>841</v>
      </c>
      <c r="C664" s="744"/>
      <c r="D664" s="744"/>
      <c r="E664" s="6"/>
      <c r="F664" s="6"/>
      <c r="G664" s="6"/>
      <c r="H664" s="167"/>
      <c r="I664" s="13"/>
    </row>
    <row r="665" spans="1:9" ht="15">
      <c r="A665" s="6"/>
      <c r="B665" s="744" t="s">
        <v>842</v>
      </c>
      <c r="C665" s="744"/>
      <c r="D665" s="744"/>
      <c r="E665" s="6">
        <v>1.11</v>
      </c>
      <c r="F665" s="6"/>
      <c r="G665" s="6"/>
      <c r="H665" s="167"/>
      <c r="I665" s="13"/>
    </row>
    <row r="666" spans="1:9" ht="15">
      <c r="A666" s="6"/>
      <c r="B666" s="744" t="s">
        <v>843</v>
      </c>
      <c r="C666" s="744"/>
      <c r="D666" s="744"/>
      <c r="E666" s="6">
        <v>1.07</v>
      </c>
      <c r="F666" s="6"/>
      <c r="G666" s="6"/>
      <c r="H666" s="167"/>
      <c r="I666" s="13"/>
    </row>
    <row r="667" spans="1:9" ht="15">
      <c r="A667" s="123"/>
      <c r="B667" s="566"/>
      <c r="C667" s="123"/>
      <c r="D667" s="544" t="s">
        <v>1049</v>
      </c>
      <c r="E667" s="123" t="s">
        <v>1050</v>
      </c>
      <c r="F667" s="703"/>
      <c r="G667" s="705"/>
      <c r="H667" s="545" t="s">
        <v>1051</v>
      </c>
      <c r="I667" s="13"/>
    </row>
    <row r="668" spans="1:9" ht="15">
      <c r="A668" s="9" t="s">
        <v>1052</v>
      </c>
      <c r="B668" s="546" t="s">
        <v>1091</v>
      </c>
      <c r="C668" s="9" t="s">
        <v>1054</v>
      </c>
      <c r="D668" s="9" t="s">
        <v>1055</v>
      </c>
      <c r="E668" s="9" t="s">
        <v>335</v>
      </c>
      <c r="F668" s="727" t="s">
        <v>1056</v>
      </c>
      <c r="G668" s="728"/>
      <c r="H668" s="101" t="s">
        <v>1057</v>
      </c>
      <c r="I668" s="13"/>
    </row>
    <row r="669" spans="1:9" ht="15">
      <c r="A669" s="9" t="s">
        <v>539</v>
      </c>
      <c r="B669" s="546"/>
      <c r="C669" s="9" t="s">
        <v>309</v>
      </c>
      <c r="D669" s="9" t="s">
        <v>1058</v>
      </c>
      <c r="E669" s="9" t="s">
        <v>501</v>
      </c>
      <c r="F669" s="742"/>
      <c r="G669" s="743"/>
      <c r="H669" s="101" t="s">
        <v>311</v>
      </c>
      <c r="I669" s="13"/>
    </row>
    <row r="670" spans="1:9" ht="15">
      <c r="A670" s="9"/>
      <c r="B670" s="567"/>
      <c r="C670" s="11"/>
      <c r="D670" s="113" t="s">
        <v>1059</v>
      </c>
      <c r="E670" s="113"/>
      <c r="F670" s="706"/>
      <c r="G670" s="707"/>
      <c r="H670" s="547"/>
      <c r="I670" s="13"/>
    </row>
    <row r="671" spans="1:9" ht="15">
      <c r="A671" s="148">
        <v>1</v>
      </c>
      <c r="B671" s="148">
        <v>2</v>
      </c>
      <c r="C671" s="148">
        <v>3</v>
      </c>
      <c r="D671" s="169">
        <v>4</v>
      </c>
      <c r="E671" s="148">
        <v>5</v>
      </c>
      <c r="F671" s="706">
        <v>6</v>
      </c>
      <c r="G671" s="707"/>
      <c r="H671" s="147">
        <v>7</v>
      </c>
      <c r="I671" s="13"/>
    </row>
    <row r="672" spans="1:9" ht="15">
      <c r="A672" s="9" t="s">
        <v>343</v>
      </c>
      <c r="B672" s="505" t="s">
        <v>1060</v>
      </c>
      <c r="C672" s="123" t="s">
        <v>342</v>
      </c>
      <c r="D672" s="398"/>
      <c r="E672" s="548"/>
      <c r="F672" s="703"/>
      <c r="G672" s="705"/>
      <c r="H672" s="545">
        <f>H673+H674</f>
        <v>25.19</v>
      </c>
      <c r="I672" s="13"/>
    </row>
    <row r="673" spans="1:9" ht="15">
      <c r="A673" s="9"/>
      <c r="B673" s="112" t="s">
        <v>1184</v>
      </c>
      <c r="C673" s="9" t="s">
        <v>1061</v>
      </c>
      <c r="D673" s="8">
        <v>476</v>
      </c>
      <c r="E673" s="506">
        <f>D673*G663</f>
        <v>1100.99</v>
      </c>
      <c r="F673" s="747">
        <v>0.021</v>
      </c>
      <c r="G673" s="748"/>
      <c r="H673" s="101">
        <f>E673*F673</f>
        <v>23.12</v>
      </c>
      <c r="I673" s="13"/>
    </row>
    <row r="674" spans="1:9" ht="15">
      <c r="A674" s="9"/>
      <c r="B674" s="112" t="s">
        <v>1092</v>
      </c>
      <c r="C674" s="9" t="s">
        <v>699</v>
      </c>
      <c r="D674" s="8">
        <v>539</v>
      </c>
      <c r="E674" s="506">
        <f>D674*1.9244</f>
        <v>1037.25</v>
      </c>
      <c r="F674" s="747">
        <v>0.002</v>
      </c>
      <c r="G674" s="748"/>
      <c r="H674" s="101">
        <f>E674*F674</f>
        <v>2.07</v>
      </c>
      <c r="I674" s="13"/>
    </row>
    <row r="675" spans="1:9" ht="15">
      <c r="A675" s="9" t="s">
        <v>349</v>
      </c>
      <c r="B675" s="112" t="s">
        <v>1062</v>
      </c>
      <c r="C675" s="9" t="s">
        <v>342</v>
      </c>
      <c r="D675" s="9"/>
      <c r="E675" s="10"/>
      <c r="F675" s="727"/>
      <c r="G675" s="728"/>
      <c r="H675" s="101">
        <f>H672*0.079</f>
        <v>1.99</v>
      </c>
      <c r="I675" s="13"/>
    </row>
    <row r="676" spans="1:9" ht="15">
      <c r="A676" s="9" t="s">
        <v>355</v>
      </c>
      <c r="B676" s="112" t="s">
        <v>1063</v>
      </c>
      <c r="C676" s="9" t="s">
        <v>342</v>
      </c>
      <c r="D676" s="9"/>
      <c r="E676" s="10"/>
      <c r="F676" s="727"/>
      <c r="G676" s="728"/>
      <c r="H676" s="101">
        <f>SUM(H673:H675)</f>
        <v>27.18</v>
      </c>
      <c r="I676" s="13"/>
    </row>
    <row r="677" spans="1:9" ht="15">
      <c r="A677" s="9" t="s">
        <v>807</v>
      </c>
      <c r="B677" s="112" t="s">
        <v>1064</v>
      </c>
      <c r="C677" s="9" t="s">
        <v>342</v>
      </c>
      <c r="D677" s="9"/>
      <c r="E677" s="10"/>
      <c r="F677" s="727"/>
      <c r="G677" s="728"/>
      <c r="H677" s="101">
        <f>H676*1.15</f>
        <v>31.26</v>
      </c>
      <c r="I677" s="13"/>
    </row>
    <row r="678" spans="1:9" ht="27.75" customHeight="1">
      <c r="A678" s="9" t="s">
        <v>808</v>
      </c>
      <c r="B678" s="575" t="s">
        <v>999</v>
      </c>
      <c r="C678" s="9" t="s">
        <v>342</v>
      </c>
      <c r="D678" s="9"/>
      <c r="E678" s="10"/>
      <c r="F678" s="727"/>
      <c r="G678" s="728"/>
      <c r="H678" s="101">
        <f>H677*0.31</f>
        <v>9.69</v>
      </c>
      <c r="I678" s="13"/>
    </row>
    <row r="679" spans="1:9" ht="15">
      <c r="A679" s="9">
        <v>6</v>
      </c>
      <c r="B679" s="112" t="s">
        <v>798</v>
      </c>
      <c r="C679" s="9" t="s">
        <v>799</v>
      </c>
      <c r="D679" s="516">
        <f>H688</f>
        <v>1499.13</v>
      </c>
      <c r="E679" s="101"/>
      <c r="F679" s="796">
        <v>0.021</v>
      </c>
      <c r="G679" s="797"/>
      <c r="H679" s="101">
        <f>D679*F679</f>
        <v>31.48</v>
      </c>
      <c r="I679" s="13"/>
    </row>
    <row r="680" spans="1:9" ht="15">
      <c r="A680" s="9"/>
      <c r="B680" s="552" t="s">
        <v>800</v>
      </c>
      <c r="C680" s="9"/>
      <c r="D680" s="9"/>
      <c r="E680" s="146"/>
      <c r="F680" s="736"/>
      <c r="G680" s="737"/>
      <c r="H680" s="101"/>
      <c r="I680" s="13"/>
    </row>
    <row r="681" spans="1:9" ht="15">
      <c r="A681" s="9"/>
      <c r="B681" s="112" t="s">
        <v>801</v>
      </c>
      <c r="C681" s="9" t="s">
        <v>777</v>
      </c>
      <c r="D681" s="101">
        <f>"мат"!E89</f>
        <v>250</v>
      </c>
      <c r="E681" s="101"/>
      <c r="F681" s="738">
        <v>0.012</v>
      </c>
      <c r="G681" s="739"/>
      <c r="H681" s="101">
        <f aca="true" t="shared" si="0" ref="H681:H686">D681*F681*1.11</f>
        <v>3.33</v>
      </c>
      <c r="I681" s="13"/>
    </row>
    <row r="682" spans="1:9" ht="15">
      <c r="A682" s="9"/>
      <c r="B682" s="112" t="s">
        <v>802</v>
      </c>
      <c r="C682" s="9" t="s">
        <v>697</v>
      </c>
      <c r="D682" s="101">
        <f>"мат"!E90</f>
        <v>13</v>
      </c>
      <c r="E682" s="555"/>
      <c r="F682" s="736">
        <v>0.08</v>
      </c>
      <c r="G682" s="737"/>
      <c r="H682" s="101">
        <f t="shared" si="0"/>
        <v>1.15</v>
      </c>
      <c r="I682" s="13"/>
    </row>
    <row r="683" spans="1:9" ht="15">
      <c r="A683" s="9"/>
      <c r="B683" s="112" t="s">
        <v>803</v>
      </c>
      <c r="C683" s="9" t="s">
        <v>697</v>
      </c>
      <c r="D683" s="101">
        <f>"мат"!E91</f>
        <v>23</v>
      </c>
      <c r="E683" s="555"/>
      <c r="F683" s="738">
        <v>0.007</v>
      </c>
      <c r="G683" s="739"/>
      <c r="H683" s="101">
        <f t="shared" si="0"/>
        <v>0.18</v>
      </c>
      <c r="I683" s="13"/>
    </row>
    <row r="684" spans="1:9" ht="15">
      <c r="A684" s="9"/>
      <c r="B684" s="229" t="s">
        <v>1093</v>
      </c>
      <c r="C684" s="9" t="s">
        <v>1094</v>
      </c>
      <c r="D684" s="101">
        <f>"мат"!E92</f>
        <v>3700</v>
      </c>
      <c r="E684" s="555"/>
      <c r="F684" s="738">
        <v>0.152</v>
      </c>
      <c r="G684" s="739"/>
      <c r="H684" s="101">
        <f t="shared" si="0"/>
        <v>624.26</v>
      </c>
      <c r="I684" s="13"/>
    </row>
    <row r="685" spans="1:9" ht="15">
      <c r="A685" s="9"/>
      <c r="B685" s="229" t="s">
        <v>1095</v>
      </c>
      <c r="C685" s="9" t="s">
        <v>1096</v>
      </c>
      <c r="D685" s="101">
        <f>"мат"!E93</f>
        <v>4200</v>
      </c>
      <c r="E685" s="555"/>
      <c r="F685" s="738">
        <v>0.152</v>
      </c>
      <c r="G685" s="739"/>
      <c r="H685" s="101">
        <f t="shared" si="0"/>
        <v>708.62</v>
      </c>
      <c r="I685" s="13"/>
    </row>
    <row r="686" spans="1:9" ht="15">
      <c r="A686" s="9"/>
      <c r="B686" s="229" t="s">
        <v>1097</v>
      </c>
      <c r="C686" s="9" t="s">
        <v>780</v>
      </c>
      <c r="D686" s="101">
        <f>"мат"!E96</f>
        <v>30</v>
      </c>
      <c r="E686" s="555"/>
      <c r="F686" s="736">
        <v>4.33</v>
      </c>
      <c r="G686" s="737"/>
      <c r="H686" s="101">
        <f t="shared" si="0"/>
        <v>144.19</v>
      </c>
      <c r="I686" s="13"/>
    </row>
    <row r="687" spans="1:9" ht="15">
      <c r="A687" s="11"/>
      <c r="B687" s="113" t="s">
        <v>804</v>
      </c>
      <c r="C687" s="11" t="s">
        <v>772</v>
      </c>
      <c r="D687" s="556">
        <f>"мат"!E80</f>
        <v>3.108</v>
      </c>
      <c r="E687" s="557"/>
      <c r="F687" s="740">
        <v>5.6</v>
      </c>
      <c r="G687" s="741"/>
      <c r="H687" s="547">
        <f>D687*F687</f>
        <v>17.4</v>
      </c>
      <c r="I687" s="13"/>
    </row>
    <row r="688" spans="1:9" ht="15">
      <c r="A688" s="9"/>
      <c r="B688" s="112" t="s">
        <v>805</v>
      </c>
      <c r="C688" s="9" t="s">
        <v>342</v>
      </c>
      <c r="D688" s="9"/>
      <c r="E688" s="146"/>
      <c r="F688" s="731"/>
      <c r="G688" s="732"/>
      <c r="H688" s="545">
        <f>SUM(H681:H687)</f>
        <v>1499.13</v>
      </c>
      <c r="I688" s="13"/>
    </row>
    <row r="689" spans="1:9" ht="15">
      <c r="A689" s="9" t="s">
        <v>810</v>
      </c>
      <c r="B689" s="505" t="s">
        <v>1065</v>
      </c>
      <c r="C689" s="9" t="s">
        <v>342</v>
      </c>
      <c r="D689" s="9"/>
      <c r="E689" s="10"/>
      <c r="F689" s="706"/>
      <c r="G689" s="708"/>
      <c r="H689" s="547">
        <f>H700*1.07</f>
        <v>1.02</v>
      </c>
      <c r="I689" s="13"/>
    </row>
    <row r="690" spans="1:9" ht="15">
      <c r="A690" s="558" t="s">
        <v>811</v>
      </c>
      <c r="B690" s="559" t="s">
        <v>806</v>
      </c>
      <c r="C690" s="148" t="s">
        <v>342</v>
      </c>
      <c r="D690" s="148"/>
      <c r="E690" s="170"/>
      <c r="F690" s="729"/>
      <c r="G690" s="730"/>
      <c r="H690" s="560">
        <f>H677+H678+H679+H689</f>
        <v>73.45</v>
      </c>
      <c r="I690" s="13"/>
    </row>
    <row r="691" spans="1:9" ht="15">
      <c r="A691" s="11" t="s">
        <v>812</v>
      </c>
      <c r="B691" s="561" t="s">
        <v>1066</v>
      </c>
      <c r="C691" s="11" t="s">
        <v>342</v>
      </c>
      <c r="D691" s="148"/>
      <c r="E691" s="169"/>
      <c r="F691" s="729"/>
      <c r="G691" s="730"/>
      <c r="H691" s="560">
        <f>H690</f>
        <v>73.45</v>
      </c>
      <c r="I691" s="13"/>
    </row>
    <row r="692" spans="1:9" ht="15">
      <c r="A692" s="6"/>
      <c r="B692" s="6"/>
      <c r="C692" s="7"/>
      <c r="D692" s="6"/>
      <c r="E692" s="6"/>
      <c r="F692" s="6"/>
      <c r="G692" s="6"/>
      <c r="H692" s="167"/>
      <c r="I692" s="13"/>
    </row>
    <row r="693" spans="1:9" ht="15">
      <c r="A693" s="6"/>
      <c r="B693" s="733" t="s">
        <v>954</v>
      </c>
      <c r="C693" s="733"/>
      <c r="D693" s="733"/>
      <c r="E693" s="733"/>
      <c r="F693" s="733"/>
      <c r="G693" s="733"/>
      <c r="H693" s="733"/>
      <c r="I693" s="13"/>
    </row>
    <row r="694" spans="1:9" ht="15">
      <c r="A694" s="707" t="s">
        <v>1068</v>
      </c>
      <c r="B694" s="707"/>
      <c r="C694" s="707"/>
      <c r="D694" s="707"/>
      <c r="E694" s="707"/>
      <c r="F694" s="707"/>
      <c r="G694" s="707"/>
      <c r="H694" s="707"/>
      <c r="I694" s="13"/>
    </row>
    <row r="695" spans="1:9" ht="15">
      <c r="A695" s="123" t="s">
        <v>1052</v>
      </c>
      <c r="B695" s="10" t="s">
        <v>844</v>
      </c>
      <c r="C695" s="9"/>
      <c r="D695" s="10" t="s">
        <v>1069</v>
      </c>
      <c r="E695" s="9" t="s">
        <v>1070</v>
      </c>
      <c r="F695" s="727" t="s">
        <v>1071</v>
      </c>
      <c r="G695" s="728"/>
      <c r="H695" s="101" t="s">
        <v>1072</v>
      </c>
      <c r="I695" s="13"/>
    </row>
    <row r="696" spans="1:9" ht="15">
      <c r="A696" s="9" t="s">
        <v>539</v>
      </c>
      <c r="B696" s="10" t="s">
        <v>491</v>
      </c>
      <c r="C696" s="9" t="s">
        <v>1073</v>
      </c>
      <c r="D696" s="10" t="s">
        <v>1074</v>
      </c>
      <c r="E696" s="9" t="s">
        <v>1075</v>
      </c>
      <c r="F696" s="727" t="s">
        <v>1076</v>
      </c>
      <c r="G696" s="728"/>
      <c r="H696" s="101" t="s">
        <v>1077</v>
      </c>
      <c r="I696" s="13"/>
    </row>
    <row r="697" spans="1:9" ht="15">
      <c r="A697" s="9"/>
      <c r="B697" s="10" t="s">
        <v>1078</v>
      </c>
      <c r="C697" s="9" t="s">
        <v>1079</v>
      </c>
      <c r="D697" s="10" t="s">
        <v>342</v>
      </c>
      <c r="E697" s="9" t="s">
        <v>1080</v>
      </c>
      <c r="F697" s="727" t="s">
        <v>1081</v>
      </c>
      <c r="G697" s="728"/>
      <c r="H697" s="101" t="s">
        <v>1082</v>
      </c>
      <c r="I697" s="13"/>
    </row>
    <row r="698" spans="1:9" ht="15">
      <c r="A698" s="11"/>
      <c r="B698" s="241"/>
      <c r="C698" s="11"/>
      <c r="D698" s="241"/>
      <c r="E698" s="11" t="s">
        <v>1083</v>
      </c>
      <c r="F698" s="706"/>
      <c r="G698" s="708"/>
      <c r="H698" s="547" t="s">
        <v>1084</v>
      </c>
      <c r="I698" s="13"/>
    </row>
    <row r="699" spans="1:9" ht="30">
      <c r="A699" s="123" t="s">
        <v>343</v>
      </c>
      <c r="B699" s="396" t="s">
        <v>1582</v>
      </c>
      <c r="C699" s="123">
        <v>1</v>
      </c>
      <c r="D699" s="7">
        <v>34396</v>
      </c>
      <c r="E699" s="123">
        <v>40</v>
      </c>
      <c r="F699" s="703">
        <v>0.021</v>
      </c>
      <c r="G699" s="705"/>
      <c r="H699" s="562">
        <f>F699*45.11</f>
        <v>0.95</v>
      </c>
      <c r="I699" s="13"/>
    </row>
    <row r="700" spans="1:9" ht="15">
      <c r="A700" s="155"/>
      <c r="B700" s="563" t="s">
        <v>701</v>
      </c>
      <c r="C700" s="148"/>
      <c r="D700" s="170"/>
      <c r="E700" s="148"/>
      <c r="F700" s="729"/>
      <c r="G700" s="730"/>
      <c r="H700" s="560">
        <f>H699</f>
        <v>0.95</v>
      </c>
      <c r="I700" s="13"/>
    </row>
    <row r="701" spans="1:9" ht="15">
      <c r="A701" s="6"/>
      <c r="B701" s="6"/>
      <c r="C701" s="7"/>
      <c r="D701" s="6"/>
      <c r="E701" s="6"/>
      <c r="F701" s="6"/>
      <c r="G701" s="6"/>
      <c r="H701" s="167"/>
      <c r="I701" s="13"/>
    </row>
    <row r="702" spans="1:9" ht="15">
      <c r="A702" s="6"/>
      <c r="B702" s="6"/>
      <c r="C702" s="7"/>
      <c r="D702" s="6"/>
      <c r="E702" s="6"/>
      <c r="F702" s="6"/>
      <c r="G702" s="6"/>
      <c r="H702" s="167"/>
      <c r="I702" s="13"/>
    </row>
    <row r="703" spans="1:9" ht="15">
      <c r="A703" s="6"/>
      <c r="B703" s="6"/>
      <c r="C703" s="7"/>
      <c r="D703" s="6"/>
      <c r="E703" s="6"/>
      <c r="F703" s="6"/>
      <c r="G703" s="6"/>
      <c r="H703" s="167"/>
      <c r="I703" s="13"/>
    </row>
    <row r="704" spans="1:9" ht="15">
      <c r="A704" s="6"/>
      <c r="B704" s="6"/>
      <c r="C704" s="7"/>
      <c r="D704" s="6"/>
      <c r="E704" s="6"/>
      <c r="F704" s="6"/>
      <c r="G704" s="6"/>
      <c r="H704" s="167"/>
      <c r="I704" s="13"/>
    </row>
    <row r="705" spans="1:9" ht="15">
      <c r="A705" s="6"/>
      <c r="B705" s="6"/>
      <c r="C705" s="7"/>
      <c r="D705" s="6"/>
      <c r="E705" s="6"/>
      <c r="F705" s="6"/>
      <c r="G705" s="6"/>
      <c r="H705" s="167"/>
      <c r="I705" s="13"/>
    </row>
    <row r="706" spans="1:9" ht="15">
      <c r="A706" s="10"/>
      <c r="B706" s="13"/>
      <c r="C706" s="10"/>
      <c r="D706" s="205"/>
      <c r="E706" s="221"/>
      <c r="F706" s="205"/>
      <c r="G706" s="205"/>
      <c r="H706" s="205"/>
      <c r="I706" s="159"/>
    </row>
    <row r="707" spans="1:9" ht="15">
      <c r="A707" s="10"/>
      <c r="B707" s="13"/>
      <c r="C707" s="10"/>
      <c r="D707" s="205"/>
      <c r="E707" s="221"/>
      <c r="F707" s="205"/>
      <c r="G707" s="205"/>
      <c r="H707" s="205"/>
      <c r="I707" s="159"/>
    </row>
    <row r="708" spans="1:9" ht="15">
      <c r="A708" s="10"/>
      <c r="B708" s="13"/>
      <c r="C708" s="10"/>
      <c r="D708" s="205"/>
      <c r="E708" s="221"/>
      <c r="F708" s="205"/>
      <c r="G708" s="205"/>
      <c r="H708" s="205"/>
      <c r="I708" s="159"/>
    </row>
    <row r="709" spans="1:9" ht="15">
      <c r="A709" s="10"/>
      <c r="B709" s="13"/>
      <c r="C709" s="10"/>
      <c r="D709" s="205"/>
      <c r="E709" s="221"/>
      <c r="F709" s="205"/>
      <c r="G709" s="205"/>
      <c r="H709" s="205"/>
      <c r="I709" s="159"/>
    </row>
    <row r="710" spans="1:9" ht="15">
      <c r="A710" s="10"/>
      <c r="B710" s="13"/>
      <c r="C710" s="10"/>
      <c r="D710" s="205"/>
      <c r="E710" s="221"/>
      <c r="F710" s="205"/>
      <c r="G710" s="205"/>
      <c r="H710" s="205"/>
      <c r="I710" s="159"/>
    </row>
    <row r="711" spans="1:9" ht="15">
      <c r="A711" s="10"/>
      <c r="B711" s="13"/>
      <c r="C711" s="10"/>
      <c r="D711" s="205"/>
      <c r="E711" s="221"/>
      <c r="F711" s="205"/>
      <c r="G711" s="205"/>
      <c r="H711" s="205"/>
      <c r="I711" s="159"/>
    </row>
    <row r="712" spans="1:9" ht="15">
      <c r="A712" s="10"/>
      <c r="B712" s="13"/>
      <c r="C712" s="10"/>
      <c r="D712" s="205"/>
      <c r="E712" s="221"/>
      <c r="F712" s="205"/>
      <c r="G712" s="205"/>
      <c r="H712" s="205"/>
      <c r="I712" s="159"/>
    </row>
    <row r="713" spans="1:9" ht="15">
      <c r="A713" s="10"/>
      <c r="B713" s="13"/>
      <c r="C713" s="10"/>
      <c r="D713" s="205"/>
      <c r="E713" s="221"/>
      <c r="F713" s="205"/>
      <c r="G713" s="205"/>
      <c r="H713" s="205"/>
      <c r="I713" s="159"/>
    </row>
    <row r="714" spans="1:9" ht="15">
      <c r="A714" s="10"/>
      <c r="B714" s="13"/>
      <c r="C714" s="10"/>
      <c r="D714" s="205"/>
      <c r="E714" s="221"/>
      <c r="F714" s="205"/>
      <c r="G714" s="205"/>
      <c r="H714" s="205"/>
      <c r="I714" s="159"/>
    </row>
    <row r="715" spans="1:9" ht="15">
      <c r="A715" s="10"/>
      <c r="B715" s="13"/>
      <c r="C715" s="10"/>
      <c r="D715" s="205"/>
      <c r="E715" s="221"/>
      <c r="F715" s="205"/>
      <c r="G715" s="205"/>
      <c r="H715" s="205"/>
      <c r="I715" s="159"/>
    </row>
    <row r="716" spans="1:9" ht="15">
      <c r="A716" s="733" t="s">
        <v>955</v>
      </c>
      <c r="B716" s="733"/>
      <c r="C716" s="733"/>
      <c r="D716" s="733"/>
      <c r="E716" s="733"/>
      <c r="F716" s="733"/>
      <c r="G716" s="733"/>
      <c r="H716" s="733"/>
      <c r="I716" s="150"/>
    </row>
    <row r="717" spans="1:9" ht="15">
      <c r="A717" s="733" t="s">
        <v>1100</v>
      </c>
      <c r="B717" s="733"/>
      <c r="C717" s="733"/>
      <c r="D717" s="733"/>
      <c r="E717" s="733"/>
      <c r="F717" s="733"/>
      <c r="G717" s="733"/>
      <c r="H717" s="733"/>
      <c r="I717" s="150"/>
    </row>
    <row r="718" spans="1:9" ht="30.75" customHeight="1">
      <c r="A718" s="753" t="s">
        <v>1137</v>
      </c>
      <c r="B718" s="753"/>
      <c r="C718" s="753"/>
      <c r="D718" s="753"/>
      <c r="E718" s="753"/>
      <c r="F718" s="753"/>
      <c r="G718" s="753"/>
      <c r="H718" s="753"/>
      <c r="I718" s="157"/>
    </row>
    <row r="719" spans="1:9" ht="15">
      <c r="A719" s="6"/>
      <c r="B719" s="746" t="s">
        <v>1086</v>
      </c>
      <c r="C719" s="746"/>
      <c r="D719" s="746"/>
      <c r="E719" s="6">
        <v>100</v>
      </c>
      <c r="F719" s="6" t="s">
        <v>1131</v>
      </c>
      <c r="G719" s="6"/>
      <c r="H719" s="167"/>
      <c r="I719" s="13"/>
    </row>
    <row r="720" spans="1:9" ht="15">
      <c r="A720" s="6"/>
      <c r="B720" s="746" t="s">
        <v>1087</v>
      </c>
      <c r="C720" s="746"/>
      <c r="D720" s="746"/>
      <c r="E720" s="6">
        <v>0.51</v>
      </c>
      <c r="F720" s="6" t="s">
        <v>1132</v>
      </c>
      <c r="G720" s="6"/>
      <c r="H720" s="167"/>
      <c r="I720" s="13"/>
    </row>
    <row r="721" spans="1:9" ht="15">
      <c r="A721" s="6"/>
      <c r="B721" s="744" t="s">
        <v>837</v>
      </c>
      <c r="C721" s="744"/>
      <c r="D721" s="744"/>
      <c r="E721" s="6"/>
      <c r="F721" s="6"/>
      <c r="G721" s="6"/>
      <c r="H721" s="167"/>
      <c r="I721" s="13"/>
    </row>
    <row r="722" spans="1:9" ht="15">
      <c r="A722" s="6"/>
      <c r="B722" s="744" t="s">
        <v>838</v>
      </c>
      <c r="C722" s="744"/>
      <c r="D722" s="744"/>
      <c r="E722" s="6"/>
      <c r="F722" s="6"/>
      <c r="G722" s="6"/>
      <c r="H722" s="167"/>
      <c r="I722" s="13"/>
    </row>
    <row r="723" spans="1:9" ht="15">
      <c r="A723" s="6"/>
      <c r="B723" s="744" t="s">
        <v>839</v>
      </c>
      <c r="C723" s="744"/>
      <c r="D723" s="744"/>
      <c r="E723" s="6">
        <v>1.15</v>
      </c>
      <c r="F723" s="400" t="s">
        <v>840</v>
      </c>
      <c r="G723" s="733">
        <v>2.313</v>
      </c>
      <c r="H723" s="733"/>
      <c r="I723" s="13"/>
    </row>
    <row r="724" spans="1:9" ht="15">
      <c r="A724" s="6"/>
      <c r="B724" s="744" t="s">
        <v>841</v>
      </c>
      <c r="C724" s="744"/>
      <c r="D724" s="744"/>
      <c r="E724" s="6"/>
      <c r="F724" s="6"/>
      <c r="G724" s="6"/>
      <c r="H724" s="167"/>
      <c r="I724" s="13"/>
    </row>
    <row r="725" spans="1:9" ht="15">
      <c r="A725" s="6"/>
      <c r="B725" s="744" t="s">
        <v>842</v>
      </c>
      <c r="C725" s="744"/>
      <c r="D725" s="744"/>
      <c r="E725" s="6">
        <v>1.11</v>
      </c>
      <c r="F725" s="6"/>
      <c r="G725" s="6"/>
      <c r="H725" s="167"/>
      <c r="I725" s="13"/>
    </row>
    <row r="726" spans="1:9" ht="15">
      <c r="A726" s="6"/>
      <c r="B726" s="744" t="s">
        <v>843</v>
      </c>
      <c r="C726" s="744"/>
      <c r="D726" s="744"/>
      <c r="E726" s="6">
        <v>1.07</v>
      </c>
      <c r="F726" s="6"/>
      <c r="G726" s="6"/>
      <c r="H726" s="167"/>
      <c r="I726" s="13"/>
    </row>
    <row r="727" spans="1:9" ht="15">
      <c r="A727" s="123"/>
      <c r="B727" s="566"/>
      <c r="C727" s="123"/>
      <c r="D727" s="544" t="s">
        <v>1049</v>
      </c>
      <c r="E727" s="123" t="s">
        <v>1050</v>
      </c>
      <c r="F727" s="703"/>
      <c r="G727" s="705"/>
      <c r="H727" s="545" t="s">
        <v>1051</v>
      </c>
      <c r="I727" s="158"/>
    </row>
    <row r="728" spans="1:9" ht="15">
      <c r="A728" s="9" t="s">
        <v>1052</v>
      </c>
      <c r="B728" s="546" t="s">
        <v>1091</v>
      </c>
      <c r="C728" s="9" t="s">
        <v>1054</v>
      </c>
      <c r="D728" s="9" t="s">
        <v>1055</v>
      </c>
      <c r="E728" s="9" t="s">
        <v>335</v>
      </c>
      <c r="F728" s="727" t="s">
        <v>1056</v>
      </c>
      <c r="G728" s="728"/>
      <c r="H728" s="101" t="s">
        <v>1057</v>
      </c>
      <c r="I728" s="158"/>
    </row>
    <row r="729" spans="1:9" ht="15">
      <c r="A729" s="9" t="s">
        <v>539</v>
      </c>
      <c r="B729" s="546"/>
      <c r="C729" s="9" t="s">
        <v>309</v>
      </c>
      <c r="D729" s="9" t="s">
        <v>1058</v>
      </c>
      <c r="E729" s="9" t="s">
        <v>501</v>
      </c>
      <c r="F729" s="742"/>
      <c r="G729" s="743"/>
      <c r="H729" s="101" t="s">
        <v>311</v>
      </c>
      <c r="I729" s="158"/>
    </row>
    <row r="730" spans="1:9" ht="15">
      <c r="A730" s="9"/>
      <c r="B730" s="567"/>
      <c r="C730" s="11"/>
      <c r="D730" s="113" t="s">
        <v>1059</v>
      </c>
      <c r="E730" s="113"/>
      <c r="F730" s="706"/>
      <c r="G730" s="708"/>
      <c r="H730" s="547"/>
      <c r="I730" s="158"/>
    </row>
    <row r="731" spans="1:9" ht="15">
      <c r="A731" s="148">
        <v>1</v>
      </c>
      <c r="B731" s="148">
        <v>2</v>
      </c>
      <c r="C731" s="148">
        <v>3</v>
      </c>
      <c r="D731" s="169">
        <v>4</v>
      </c>
      <c r="E731" s="148">
        <v>5</v>
      </c>
      <c r="F731" s="729">
        <v>6</v>
      </c>
      <c r="G731" s="730"/>
      <c r="H731" s="147">
        <v>7</v>
      </c>
      <c r="I731" s="10"/>
    </row>
    <row r="732" spans="1:9" ht="15">
      <c r="A732" s="123" t="s">
        <v>343</v>
      </c>
      <c r="B732" s="505" t="s">
        <v>1060</v>
      </c>
      <c r="C732" s="9" t="s">
        <v>1061</v>
      </c>
      <c r="D732" s="398"/>
      <c r="E732" s="548"/>
      <c r="F732" s="703"/>
      <c r="G732" s="705"/>
      <c r="H732" s="545">
        <f>H733</f>
        <v>561.5</v>
      </c>
      <c r="I732" s="159"/>
    </row>
    <row r="733" spans="1:9" ht="15">
      <c r="A733" s="9"/>
      <c r="B733" s="505" t="s">
        <v>1133</v>
      </c>
      <c r="C733" s="9" t="s">
        <v>1061</v>
      </c>
      <c r="D733" s="577">
        <v>476</v>
      </c>
      <c r="E733" s="159">
        <f>D733*G723</f>
        <v>1100.99</v>
      </c>
      <c r="F733" s="727">
        <v>0.51</v>
      </c>
      <c r="G733" s="728"/>
      <c r="H733" s="101">
        <f>E733*F733</f>
        <v>561.5</v>
      </c>
      <c r="I733" s="159"/>
    </row>
    <row r="734" spans="1:9" ht="15">
      <c r="A734" s="9" t="s">
        <v>349</v>
      </c>
      <c r="B734" s="13" t="s">
        <v>1062</v>
      </c>
      <c r="C734" s="9" t="s">
        <v>342</v>
      </c>
      <c r="D734" s="9"/>
      <c r="E734" s="10"/>
      <c r="F734" s="727"/>
      <c r="G734" s="728"/>
      <c r="H734" s="101">
        <f>H732*0.079</f>
        <v>44.36</v>
      </c>
      <c r="I734" s="159"/>
    </row>
    <row r="735" spans="1:9" ht="15">
      <c r="A735" s="9" t="s">
        <v>355</v>
      </c>
      <c r="B735" s="546" t="s">
        <v>1063</v>
      </c>
      <c r="C735" s="9" t="s">
        <v>342</v>
      </c>
      <c r="D735" s="9"/>
      <c r="E735" s="10"/>
      <c r="F735" s="727"/>
      <c r="G735" s="728"/>
      <c r="H735" s="101">
        <f>H732+H734</f>
        <v>605.86</v>
      </c>
      <c r="I735" s="159"/>
    </row>
    <row r="736" spans="1:9" ht="15">
      <c r="A736" s="9" t="s">
        <v>807</v>
      </c>
      <c r="B736" s="546" t="s">
        <v>1064</v>
      </c>
      <c r="C736" s="9" t="s">
        <v>342</v>
      </c>
      <c r="D736" s="9"/>
      <c r="E736" s="10"/>
      <c r="F736" s="727"/>
      <c r="G736" s="728"/>
      <c r="H736" s="101">
        <f>H735*1.15</f>
        <v>696.74</v>
      </c>
      <c r="I736" s="159"/>
    </row>
    <row r="737" spans="1:9" ht="28.5" customHeight="1">
      <c r="A737" s="9" t="s">
        <v>808</v>
      </c>
      <c r="B737" s="570" t="s">
        <v>999</v>
      </c>
      <c r="C737" s="9" t="s">
        <v>342</v>
      </c>
      <c r="D737" s="9"/>
      <c r="E737" s="10"/>
      <c r="F737" s="727"/>
      <c r="G737" s="728"/>
      <c r="H737" s="101">
        <f>H736*0.31</f>
        <v>215.99</v>
      </c>
      <c r="I737" s="159"/>
    </row>
    <row r="738" spans="1:9" ht="15">
      <c r="A738" s="9" t="s">
        <v>809</v>
      </c>
      <c r="B738" s="13" t="s">
        <v>798</v>
      </c>
      <c r="C738" s="8" t="s">
        <v>799</v>
      </c>
      <c r="D738" s="516">
        <f>H744</f>
        <v>15.85</v>
      </c>
      <c r="E738" s="101"/>
      <c r="F738" s="734">
        <v>0.51</v>
      </c>
      <c r="G738" s="735"/>
      <c r="H738" s="101">
        <f>D738*F738</f>
        <v>8.08</v>
      </c>
      <c r="I738" s="159"/>
    </row>
    <row r="739" spans="1:9" ht="15">
      <c r="A739" s="9"/>
      <c r="B739" s="229" t="s">
        <v>800</v>
      </c>
      <c r="C739" s="8"/>
      <c r="D739" s="9"/>
      <c r="E739" s="211"/>
      <c r="F739" s="736"/>
      <c r="G739" s="737"/>
      <c r="H739" s="101"/>
      <c r="I739" s="159"/>
    </row>
    <row r="740" spans="1:9" ht="15">
      <c r="A740" s="9"/>
      <c r="B740" s="112" t="s">
        <v>801</v>
      </c>
      <c r="C740" s="9" t="s">
        <v>777</v>
      </c>
      <c r="D740" s="555">
        <f>"мат"!E89</f>
        <v>250</v>
      </c>
      <c r="E740" s="249"/>
      <c r="F740" s="738">
        <v>0.012</v>
      </c>
      <c r="G740" s="739"/>
      <c r="H740" s="101">
        <f>D740*F740*1.11</f>
        <v>3.33</v>
      </c>
      <c r="I740" s="159"/>
    </row>
    <row r="741" spans="1:9" ht="15">
      <c r="A741" s="9"/>
      <c r="B741" s="112" t="s">
        <v>802</v>
      </c>
      <c r="C741" s="9" t="s">
        <v>697</v>
      </c>
      <c r="D741" s="101">
        <f>"мат"!E90</f>
        <v>13</v>
      </c>
      <c r="E741" s="249"/>
      <c r="F741" s="736">
        <v>0.08</v>
      </c>
      <c r="G741" s="737"/>
      <c r="H741" s="101">
        <f>D741*F741*1.11</f>
        <v>1.15</v>
      </c>
      <c r="I741" s="159"/>
    </row>
    <row r="742" spans="1:9" ht="15">
      <c r="A742" s="9"/>
      <c r="B742" s="112" t="s">
        <v>803</v>
      </c>
      <c r="C742" s="9" t="s">
        <v>697</v>
      </c>
      <c r="D742" s="101">
        <f>"мат"!E91</f>
        <v>23</v>
      </c>
      <c r="E742" s="249"/>
      <c r="F742" s="738">
        <v>0.007</v>
      </c>
      <c r="G742" s="739"/>
      <c r="H742" s="101">
        <f>D742*F742*1.11</f>
        <v>0.18</v>
      </c>
      <c r="I742" s="159"/>
    </row>
    <row r="743" spans="1:9" ht="15">
      <c r="A743" s="11"/>
      <c r="B743" s="113" t="s">
        <v>804</v>
      </c>
      <c r="C743" s="11" t="s">
        <v>772</v>
      </c>
      <c r="D743" s="556">
        <f>"мат"!E80</f>
        <v>3.108</v>
      </c>
      <c r="E743" s="556"/>
      <c r="F743" s="740">
        <v>3.6</v>
      </c>
      <c r="G743" s="741"/>
      <c r="H743" s="547">
        <f>D743*F743</f>
        <v>11.19</v>
      </c>
      <c r="I743" s="159"/>
    </row>
    <row r="744" spans="1:9" ht="15">
      <c r="A744" s="9"/>
      <c r="B744" s="112" t="s">
        <v>805</v>
      </c>
      <c r="C744" s="9" t="s">
        <v>342</v>
      </c>
      <c r="D744" s="578"/>
      <c r="E744" s="578"/>
      <c r="F744" s="572"/>
      <c r="G744" s="573"/>
      <c r="H744" s="545">
        <f>SUM(H740:H743)</f>
        <v>15.85</v>
      </c>
      <c r="I744" s="159"/>
    </row>
    <row r="745" spans="1:9" ht="15">
      <c r="A745" s="9" t="s">
        <v>810</v>
      </c>
      <c r="B745" s="112" t="s">
        <v>1065</v>
      </c>
      <c r="C745" s="9" t="s">
        <v>342</v>
      </c>
      <c r="D745" s="9"/>
      <c r="E745" s="9"/>
      <c r="F745" s="727"/>
      <c r="G745" s="728"/>
      <c r="H745" s="101">
        <f>H756*1.07</f>
        <v>24.62</v>
      </c>
      <c r="I745" s="159"/>
    </row>
    <row r="746" spans="1:9" ht="15">
      <c r="A746" s="579" t="s">
        <v>811</v>
      </c>
      <c r="B746" s="580" t="s">
        <v>806</v>
      </c>
      <c r="C746" s="11" t="s">
        <v>342</v>
      </c>
      <c r="D746" s="11"/>
      <c r="E746" s="169"/>
      <c r="F746" s="706"/>
      <c r="G746" s="708"/>
      <c r="H746" s="547">
        <f>H736+H737+H738+H745</f>
        <v>945.43</v>
      </c>
      <c r="I746" s="159"/>
    </row>
    <row r="747" spans="1:9" ht="15">
      <c r="A747" s="11" t="s">
        <v>812</v>
      </c>
      <c r="B747" s="561" t="s">
        <v>1066</v>
      </c>
      <c r="C747" s="11" t="s">
        <v>342</v>
      </c>
      <c r="D747" s="11"/>
      <c r="E747" s="169"/>
      <c r="F747" s="729"/>
      <c r="G747" s="730"/>
      <c r="H747" s="560">
        <f>H746</f>
        <v>945.43</v>
      </c>
      <c r="I747" s="10"/>
    </row>
    <row r="748" spans="1:9" ht="15">
      <c r="A748" s="7"/>
      <c r="B748" s="6"/>
      <c r="C748" s="7"/>
      <c r="D748" s="6"/>
      <c r="E748" s="6"/>
      <c r="F748" s="6"/>
      <c r="G748" s="6"/>
      <c r="H748" s="167"/>
      <c r="I748" s="13"/>
    </row>
    <row r="749" spans="1:9" ht="15">
      <c r="A749" s="733" t="s">
        <v>956</v>
      </c>
      <c r="B749" s="733"/>
      <c r="C749" s="733"/>
      <c r="D749" s="733"/>
      <c r="E749" s="733"/>
      <c r="F749" s="733"/>
      <c r="G749" s="733"/>
      <c r="H749" s="733"/>
      <c r="I749" s="150"/>
    </row>
    <row r="750" spans="1:9" ht="15">
      <c r="A750" s="707" t="s">
        <v>1068</v>
      </c>
      <c r="B750" s="707"/>
      <c r="C750" s="707"/>
      <c r="D750" s="707"/>
      <c r="E750" s="707"/>
      <c r="F750" s="707"/>
      <c r="G750" s="707"/>
      <c r="H750" s="707"/>
      <c r="I750" s="150"/>
    </row>
    <row r="751" spans="1:9" ht="15">
      <c r="A751" s="123" t="s">
        <v>1052</v>
      </c>
      <c r="B751" s="397" t="s">
        <v>844</v>
      </c>
      <c r="C751" s="123"/>
      <c r="D751" s="397" t="s">
        <v>1069</v>
      </c>
      <c r="E751" s="123" t="s">
        <v>1070</v>
      </c>
      <c r="F751" s="703" t="s">
        <v>1071</v>
      </c>
      <c r="G751" s="705"/>
      <c r="H751" s="545" t="s">
        <v>1072</v>
      </c>
      <c r="I751" s="158"/>
    </row>
    <row r="752" spans="1:9" ht="15">
      <c r="A752" s="9" t="s">
        <v>539</v>
      </c>
      <c r="B752" s="10" t="s">
        <v>491</v>
      </c>
      <c r="C752" s="9" t="s">
        <v>1073</v>
      </c>
      <c r="D752" s="10" t="s">
        <v>1074</v>
      </c>
      <c r="E752" s="9" t="s">
        <v>1075</v>
      </c>
      <c r="F752" s="727" t="s">
        <v>1076</v>
      </c>
      <c r="G752" s="728"/>
      <c r="H752" s="101" t="s">
        <v>1077</v>
      </c>
      <c r="I752" s="158"/>
    </row>
    <row r="753" spans="1:9" ht="15">
      <c r="A753" s="9"/>
      <c r="B753" s="10" t="s">
        <v>1078</v>
      </c>
      <c r="C753" s="9" t="s">
        <v>1079</v>
      </c>
      <c r="D753" s="10" t="s">
        <v>342</v>
      </c>
      <c r="E753" s="9" t="s">
        <v>1080</v>
      </c>
      <c r="F753" s="727" t="s">
        <v>1081</v>
      </c>
      <c r="G753" s="728"/>
      <c r="H753" s="101" t="s">
        <v>1082</v>
      </c>
      <c r="I753" s="158"/>
    </row>
    <row r="754" spans="1:9" ht="15">
      <c r="A754" s="11"/>
      <c r="B754" s="241"/>
      <c r="C754" s="11"/>
      <c r="D754" s="241"/>
      <c r="E754" s="11" t="s">
        <v>1083</v>
      </c>
      <c r="F754" s="706"/>
      <c r="G754" s="708"/>
      <c r="H754" s="547" t="s">
        <v>1084</v>
      </c>
      <c r="I754" s="158"/>
    </row>
    <row r="755" spans="1:9" ht="30">
      <c r="A755" s="123" t="s">
        <v>343</v>
      </c>
      <c r="B755" s="396" t="s">
        <v>1582</v>
      </c>
      <c r="C755" s="123">
        <v>1</v>
      </c>
      <c r="D755" s="7">
        <v>34396</v>
      </c>
      <c r="E755" s="123">
        <v>40</v>
      </c>
      <c r="F755" s="703">
        <v>0.51</v>
      </c>
      <c r="G755" s="705"/>
      <c r="H755" s="562">
        <f>F755*45.11</f>
        <v>23.01</v>
      </c>
      <c r="I755" s="160"/>
    </row>
    <row r="756" spans="1:9" ht="15">
      <c r="A756" s="155"/>
      <c r="B756" s="563" t="s">
        <v>701</v>
      </c>
      <c r="C756" s="148"/>
      <c r="D756" s="170"/>
      <c r="E756" s="148"/>
      <c r="F756" s="729"/>
      <c r="G756" s="730"/>
      <c r="H756" s="560">
        <f>H755</f>
        <v>23.01</v>
      </c>
      <c r="I756" s="159"/>
    </row>
    <row r="757" spans="1:9" ht="15">
      <c r="A757" s="13"/>
      <c r="B757" s="13"/>
      <c r="C757" s="10"/>
      <c r="D757" s="13"/>
      <c r="E757" s="13"/>
      <c r="F757" s="13"/>
      <c r="G757" s="13"/>
      <c r="H757" s="219"/>
      <c r="I757" s="13"/>
    </row>
    <row r="758" spans="1:9" ht="15">
      <c r="A758" s="13"/>
      <c r="B758" s="13"/>
      <c r="C758" s="10"/>
      <c r="D758" s="13"/>
      <c r="E758" s="13"/>
      <c r="F758" s="13"/>
      <c r="G758" s="13"/>
      <c r="H758" s="219"/>
      <c r="I758" s="13"/>
    </row>
    <row r="759" spans="1:9" ht="15">
      <c r="A759" s="13"/>
      <c r="B759" s="13"/>
      <c r="C759" s="10"/>
      <c r="D759" s="13"/>
      <c r="E759" s="13"/>
      <c r="F759" s="13"/>
      <c r="G759" s="13"/>
      <c r="H759" s="219"/>
      <c r="I759" s="13"/>
    </row>
    <row r="760" spans="1:9" ht="15">
      <c r="A760" s="13"/>
      <c r="B760" s="13"/>
      <c r="C760" s="10"/>
      <c r="D760" s="13"/>
      <c r="E760" s="13"/>
      <c r="F760" s="13"/>
      <c r="G760" s="13"/>
      <c r="H760" s="219"/>
      <c r="I760" s="13"/>
    </row>
    <row r="761" spans="1:9" ht="15">
      <c r="A761" s="13"/>
      <c r="B761" s="13"/>
      <c r="C761" s="10"/>
      <c r="D761" s="13"/>
      <c r="E761" s="13"/>
      <c r="F761" s="13"/>
      <c r="G761" s="13"/>
      <c r="H761" s="219"/>
      <c r="I761" s="13"/>
    </row>
    <row r="762" spans="1:9" ht="15">
      <c r="A762" s="13"/>
      <c r="B762" s="13"/>
      <c r="C762" s="10"/>
      <c r="D762" s="13"/>
      <c r="E762" s="13"/>
      <c r="F762" s="13"/>
      <c r="G762" s="13"/>
      <c r="H762" s="219"/>
      <c r="I762" s="13"/>
    </row>
    <row r="763" spans="1:9" ht="15">
      <c r="A763" s="13"/>
      <c r="B763" s="13"/>
      <c r="C763" s="10"/>
      <c r="D763" s="13"/>
      <c r="E763" s="13"/>
      <c r="F763" s="13"/>
      <c r="G763" s="13"/>
      <c r="H763" s="219"/>
      <c r="I763" s="13"/>
    </row>
    <row r="764" spans="1:9" ht="15">
      <c r="A764" s="13"/>
      <c r="B764" s="13"/>
      <c r="C764" s="10"/>
      <c r="D764" s="13"/>
      <c r="E764" s="13"/>
      <c r="F764" s="13"/>
      <c r="G764" s="13"/>
      <c r="H764" s="219"/>
      <c r="I764" s="13"/>
    </row>
    <row r="765" spans="1:9" ht="15">
      <c r="A765" s="13"/>
      <c r="B765" s="13"/>
      <c r="C765" s="10"/>
      <c r="D765" s="13"/>
      <c r="E765" s="13"/>
      <c r="F765" s="13"/>
      <c r="G765" s="13"/>
      <c r="H765" s="219"/>
      <c r="I765" s="13"/>
    </row>
    <row r="766" spans="1:9" ht="15">
      <c r="A766" s="13"/>
      <c r="B766" s="13"/>
      <c r="C766" s="10"/>
      <c r="D766" s="13"/>
      <c r="E766" s="13"/>
      <c r="F766" s="13"/>
      <c r="G766" s="13"/>
      <c r="H766" s="219"/>
      <c r="I766" s="13"/>
    </row>
    <row r="767" spans="1:9" ht="15">
      <c r="A767" s="13"/>
      <c r="B767" s="13"/>
      <c r="C767" s="10"/>
      <c r="D767" s="13"/>
      <c r="E767" s="13"/>
      <c r="F767" s="13"/>
      <c r="G767" s="13"/>
      <c r="H767" s="219"/>
      <c r="I767" s="13"/>
    </row>
    <row r="768" spans="1:9" ht="15">
      <c r="A768" s="13"/>
      <c r="B768" s="13"/>
      <c r="C768" s="10"/>
      <c r="D768" s="13"/>
      <c r="E768" s="13"/>
      <c r="F768" s="13"/>
      <c r="G768" s="13"/>
      <c r="H768" s="219"/>
      <c r="I768" s="13"/>
    </row>
    <row r="769" spans="1:9" ht="15">
      <c r="A769" s="13"/>
      <c r="B769" s="13"/>
      <c r="C769" s="10"/>
      <c r="D769" s="13"/>
      <c r="E769" s="13"/>
      <c r="F769" s="13"/>
      <c r="G769" s="13"/>
      <c r="H769" s="219"/>
      <c r="I769" s="13"/>
    </row>
    <row r="770" spans="1:9" ht="15">
      <c r="A770" s="13"/>
      <c r="B770" s="13"/>
      <c r="C770" s="10"/>
      <c r="D770" s="13"/>
      <c r="E770" s="13"/>
      <c r="F770" s="13"/>
      <c r="G770" s="13"/>
      <c r="H770" s="219"/>
      <c r="I770" s="13"/>
    </row>
    <row r="771" spans="1:9" ht="15">
      <c r="A771" s="13"/>
      <c r="B771" s="13"/>
      <c r="C771" s="10"/>
      <c r="D771" s="13"/>
      <c r="E771" s="13"/>
      <c r="F771" s="13"/>
      <c r="G771" s="13"/>
      <c r="H771" s="219"/>
      <c r="I771" s="13"/>
    </row>
    <row r="772" spans="1:9" ht="15">
      <c r="A772" s="13"/>
      <c r="B772" s="13"/>
      <c r="C772" s="10"/>
      <c r="D772" s="13"/>
      <c r="E772" s="13"/>
      <c r="F772" s="13"/>
      <c r="G772" s="13"/>
      <c r="H772" s="219"/>
      <c r="I772" s="13"/>
    </row>
    <row r="773" spans="1:9" ht="15">
      <c r="A773" s="13"/>
      <c r="B773" s="13"/>
      <c r="C773" s="10"/>
      <c r="D773" s="13"/>
      <c r="E773" s="13"/>
      <c r="F773" s="13"/>
      <c r="G773" s="13"/>
      <c r="H773" s="219"/>
      <c r="I773" s="13"/>
    </row>
    <row r="774" spans="1:9" ht="15">
      <c r="A774" s="13"/>
      <c r="B774" s="13"/>
      <c r="C774" s="10"/>
      <c r="D774" s="13"/>
      <c r="E774" s="13"/>
      <c r="F774" s="13"/>
      <c r="G774" s="13"/>
      <c r="H774" s="219"/>
      <c r="I774" s="13"/>
    </row>
    <row r="775" spans="1:9" ht="15">
      <c r="A775" s="733" t="s">
        <v>421</v>
      </c>
      <c r="B775" s="733"/>
      <c r="C775" s="733"/>
      <c r="D775" s="733"/>
      <c r="E775" s="733"/>
      <c r="F775" s="733"/>
      <c r="G775" s="733"/>
      <c r="H775" s="733"/>
      <c r="I775" s="150"/>
    </row>
    <row r="776" spans="1:9" ht="15">
      <c r="A776" s="733" t="s">
        <v>1100</v>
      </c>
      <c r="B776" s="733"/>
      <c r="C776" s="733"/>
      <c r="D776" s="733"/>
      <c r="E776" s="733"/>
      <c r="F776" s="733"/>
      <c r="G776" s="733"/>
      <c r="H776" s="733"/>
      <c r="I776" s="150"/>
    </row>
    <row r="777" spans="1:9" ht="15">
      <c r="A777" s="745" t="s">
        <v>354</v>
      </c>
      <c r="B777" s="745"/>
      <c r="C777" s="745"/>
      <c r="D777" s="745"/>
      <c r="E777" s="745"/>
      <c r="F777" s="745"/>
      <c r="G777" s="745"/>
      <c r="H777" s="745"/>
      <c r="I777" s="157"/>
    </row>
    <row r="778" spans="1:9" ht="15">
      <c r="A778" s="6"/>
      <c r="B778" s="746" t="s">
        <v>1086</v>
      </c>
      <c r="C778" s="746"/>
      <c r="D778" s="746"/>
      <c r="E778" s="6">
        <v>100</v>
      </c>
      <c r="F778" s="6" t="s">
        <v>1131</v>
      </c>
      <c r="G778" s="6"/>
      <c r="H778" s="167"/>
      <c r="I778" s="13"/>
    </row>
    <row r="779" spans="1:9" ht="15">
      <c r="A779" s="6"/>
      <c r="B779" s="746" t="s">
        <v>1087</v>
      </c>
      <c r="C779" s="746"/>
      <c r="D779" s="746"/>
      <c r="E779" s="6">
        <v>1.22</v>
      </c>
      <c r="F779" s="6" t="s">
        <v>1132</v>
      </c>
      <c r="G779" s="6"/>
      <c r="H779" s="167"/>
      <c r="I779" s="13"/>
    </row>
    <row r="780" spans="1:9" ht="15">
      <c r="A780" s="6"/>
      <c r="B780" s="744" t="s">
        <v>837</v>
      </c>
      <c r="C780" s="744"/>
      <c r="D780" s="744"/>
      <c r="E780" s="6"/>
      <c r="F780" s="6"/>
      <c r="G780" s="6"/>
      <c r="H780" s="167"/>
      <c r="I780" s="13"/>
    </row>
    <row r="781" spans="1:9" ht="15">
      <c r="A781" s="6"/>
      <c r="B781" s="744" t="s">
        <v>838</v>
      </c>
      <c r="C781" s="744"/>
      <c r="D781" s="744"/>
      <c r="E781" s="6"/>
      <c r="F781" s="6"/>
      <c r="G781" s="6"/>
      <c r="H781" s="167"/>
      <c r="I781" s="13"/>
    </row>
    <row r="782" spans="1:9" ht="15">
      <c r="A782" s="6"/>
      <c r="B782" s="744" t="s">
        <v>839</v>
      </c>
      <c r="C782" s="744"/>
      <c r="D782" s="744"/>
      <c r="E782" s="6">
        <v>1.15</v>
      </c>
      <c r="F782" s="400" t="s">
        <v>840</v>
      </c>
      <c r="G782" s="733">
        <v>2.313</v>
      </c>
      <c r="H782" s="733"/>
      <c r="I782" s="13"/>
    </row>
    <row r="783" spans="1:9" ht="15">
      <c r="A783" s="6"/>
      <c r="B783" s="744" t="s">
        <v>841</v>
      </c>
      <c r="C783" s="744"/>
      <c r="D783" s="744"/>
      <c r="E783" s="6"/>
      <c r="F783" s="6"/>
      <c r="G783" s="6"/>
      <c r="H783" s="167"/>
      <c r="I783" s="13"/>
    </row>
    <row r="784" spans="1:9" ht="15">
      <c r="A784" s="6"/>
      <c r="B784" s="744" t="s">
        <v>842</v>
      </c>
      <c r="C784" s="744"/>
      <c r="D784" s="744"/>
      <c r="E784" s="6">
        <v>1.11</v>
      </c>
      <c r="F784" s="6"/>
      <c r="G784" s="6"/>
      <c r="H784" s="167"/>
      <c r="I784" s="13"/>
    </row>
    <row r="785" spans="1:9" ht="15">
      <c r="A785" s="6"/>
      <c r="B785" s="744" t="s">
        <v>843</v>
      </c>
      <c r="C785" s="744"/>
      <c r="D785" s="744"/>
      <c r="E785" s="6">
        <v>1.07</v>
      </c>
      <c r="F785" s="6"/>
      <c r="G785" s="6"/>
      <c r="H785" s="167"/>
      <c r="I785" s="13"/>
    </row>
    <row r="786" spans="1:9" ht="15">
      <c r="A786" s="123"/>
      <c r="B786" s="566"/>
      <c r="C786" s="123"/>
      <c r="D786" s="544" t="s">
        <v>1049</v>
      </c>
      <c r="E786" s="123" t="s">
        <v>1050</v>
      </c>
      <c r="F786" s="703"/>
      <c r="G786" s="705"/>
      <c r="H786" s="545" t="s">
        <v>1051</v>
      </c>
      <c r="I786" s="158"/>
    </row>
    <row r="787" spans="1:9" ht="15">
      <c r="A787" s="9" t="s">
        <v>1052</v>
      </c>
      <c r="B787" s="546" t="s">
        <v>1091</v>
      </c>
      <c r="C787" s="9" t="s">
        <v>1054</v>
      </c>
      <c r="D787" s="9" t="s">
        <v>1055</v>
      </c>
      <c r="E787" s="9" t="s">
        <v>335</v>
      </c>
      <c r="F787" s="727" t="s">
        <v>1056</v>
      </c>
      <c r="G787" s="728"/>
      <c r="H787" s="101" t="s">
        <v>1057</v>
      </c>
      <c r="I787" s="158"/>
    </row>
    <row r="788" spans="1:9" ht="15">
      <c r="A788" s="9" t="s">
        <v>539</v>
      </c>
      <c r="B788" s="546"/>
      <c r="C788" s="9" t="s">
        <v>309</v>
      </c>
      <c r="D788" s="9" t="s">
        <v>1058</v>
      </c>
      <c r="E788" s="9" t="s">
        <v>501</v>
      </c>
      <c r="F788" s="742"/>
      <c r="G788" s="743"/>
      <c r="H788" s="101" t="s">
        <v>311</v>
      </c>
      <c r="I788" s="158"/>
    </row>
    <row r="789" spans="1:9" ht="15">
      <c r="A789" s="9"/>
      <c r="B789" s="567"/>
      <c r="C789" s="11"/>
      <c r="D789" s="113" t="s">
        <v>1059</v>
      </c>
      <c r="E789" s="113"/>
      <c r="F789" s="706"/>
      <c r="G789" s="708"/>
      <c r="H789" s="547"/>
      <c r="I789" s="158"/>
    </row>
    <row r="790" spans="1:9" ht="15">
      <c r="A790" s="148">
        <v>1</v>
      </c>
      <c r="B790" s="148">
        <v>2</v>
      </c>
      <c r="C790" s="148">
        <v>3</v>
      </c>
      <c r="D790" s="169">
        <v>4</v>
      </c>
      <c r="E790" s="148">
        <v>5</v>
      </c>
      <c r="F790" s="729">
        <v>6</v>
      </c>
      <c r="G790" s="730"/>
      <c r="H790" s="147">
        <v>7</v>
      </c>
      <c r="I790" s="10"/>
    </row>
    <row r="791" spans="1:9" ht="15">
      <c r="A791" s="123" t="s">
        <v>343</v>
      </c>
      <c r="B791" s="505" t="s">
        <v>1060</v>
      </c>
      <c r="C791" s="9" t="s">
        <v>1061</v>
      </c>
      <c r="D791" s="398"/>
      <c r="E791" s="548"/>
      <c r="F791" s="703"/>
      <c r="G791" s="705"/>
      <c r="H791" s="545">
        <f>H792</f>
        <v>1343.21</v>
      </c>
      <c r="I791" s="159"/>
    </row>
    <row r="792" spans="1:9" ht="15">
      <c r="A792" s="9"/>
      <c r="B792" s="505" t="s">
        <v>1133</v>
      </c>
      <c r="C792" s="9" t="s">
        <v>1061</v>
      </c>
      <c r="D792" s="577">
        <v>476</v>
      </c>
      <c r="E792" s="159">
        <f>D792*G782</f>
        <v>1100.99</v>
      </c>
      <c r="F792" s="727">
        <v>1.22</v>
      </c>
      <c r="G792" s="728"/>
      <c r="H792" s="101">
        <f>E792*F792</f>
        <v>1343.21</v>
      </c>
      <c r="I792" s="159"/>
    </row>
    <row r="793" spans="1:9" ht="15">
      <c r="A793" s="9" t="s">
        <v>349</v>
      </c>
      <c r="B793" s="13" t="s">
        <v>1062</v>
      </c>
      <c r="C793" s="9" t="s">
        <v>342</v>
      </c>
      <c r="D793" s="9"/>
      <c r="E793" s="10"/>
      <c r="F793" s="727"/>
      <c r="G793" s="728"/>
      <c r="H793" s="101">
        <f>H791*0.079</f>
        <v>106.11</v>
      </c>
      <c r="I793" s="159"/>
    </row>
    <row r="794" spans="1:9" ht="15">
      <c r="A794" s="9" t="s">
        <v>355</v>
      </c>
      <c r="B794" s="546" t="s">
        <v>1063</v>
      </c>
      <c r="C794" s="9" t="s">
        <v>342</v>
      </c>
      <c r="D794" s="9"/>
      <c r="E794" s="10"/>
      <c r="F794" s="727"/>
      <c r="G794" s="728"/>
      <c r="H794" s="101">
        <f>H791+H793</f>
        <v>1449.32</v>
      </c>
      <c r="I794" s="159"/>
    </row>
    <row r="795" spans="1:9" ht="15">
      <c r="A795" s="9" t="s">
        <v>807</v>
      </c>
      <c r="B795" s="546" t="s">
        <v>1064</v>
      </c>
      <c r="C795" s="9" t="s">
        <v>342</v>
      </c>
      <c r="D795" s="9"/>
      <c r="E795" s="10"/>
      <c r="F795" s="727"/>
      <c r="G795" s="728"/>
      <c r="H795" s="101">
        <f>H794*1.15</f>
        <v>1666.72</v>
      </c>
      <c r="I795" s="159"/>
    </row>
    <row r="796" spans="1:9" ht="28.5" customHeight="1">
      <c r="A796" s="9" t="s">
        <v>808</v>
      </c>
      <c r="B796" s="570" t="s">
        <v>999</v>
      </c>
      <c r="C796" s="9" t="s">
        <v>342</v>
      </c>
      <c r="D796" s="9"/>
      <c r="E796" s="10"/>
      <c r="F796" s="727"/>
      <c r="G796" s="728"/>
      <c r="H796" s="101">
        <f>H795*0.31</f>
        <v>516.68</v>
      </c>
      <c r="I796" s="159"/>
    </row>
    <row r="797" spans="1:9" ht="15">
      <c r="A797" s="9" t="s">
        <v>809</v>
      </c>
      <c r="B797" s="13" t="s">
        <v>798</v>
      </c>
      <c r="C797" s="8" t="s">
        <v>799</v>
      </c>
      <c r="D797" s="516">
        <f>H803</f>
        <v>15.85</v>
      </c>
      <c r="E797" s="101"/>
      <c r="F797" s="734">
        <v>1.22</v>
      </c>
      <c r="G797" s="735"/>
      <c r="H797" s="101">
        <f>D797*F797</f>
        <v>19.34</v>
      </c>
      <c r="I797" s="159"/>
    </row>
    <row r="798" spans="1:9" ht="15">
      <c r="A798" s="9"/>
      <c r="B798" s="229" t="s">
        <v>800</v>
      </c>
      <c r="C798" s="8"/>
      <c r="D798" s="9"/>
      <c r="E798" s="211"/>
      <c r="F798" s="736"/>
      <c r="G798" s="737"/>
      <c r="H798" s="101"/>
      <c r="I798" s="159"/>
    </row>
    <row r="799" spans="1:9" ht="15">
      <c r="A799" s="9"/>
      <c r="B799" s="112" t="s">
        <v>801</v>
      </c>
      <c r="C799" s="9" t="s">
        <v>777</v>
      </c>
      <c r="D799" s="555">
        <f>"мат"!E89</f>
        <v>250</v>
      </c>
      <c r="E799" s="249"/>
      <c r="F799" s="738">
        <v>0.012</v>
      </c>
      <c r="G799" s="739"/>
      <c r="H799" s="101">
        <f>D799*F799*1.11</f>
        <v>3.33</v>
      </c>
      <c r="I799" s="159"/>
    </row>
    <row r="800" spans="1:9" ht="15">
      <c r="A800" s="9"/>
      <c r="B800" s="112" t="s">
        <v>802</v>
      </c>
      <c r="C800" s="9" t="s">
        <v>697</v>
      </c>
      <c r="D800" s="101">
        <f>"мат"!E90</f>
        <v>13</v>
      </c>
      <c r="E800" s="249"/>
      <c r="F800" s="736">
        <v>0.08</v>
      </c>
      <c r="G800" s="737"/>
      <c r="H800" s="101">
        <f>D800*F800*1.11</f>
        <v>1.15</v>
      </c>
      <c r="I800" s="159"/>
    </row>
    <row r="801" spans="1:9" ht="15">
      <c r="A801" s="9"/>
      <c r="B801" s="112" t="s">
        <v>803</v>
      </c>
      <c r="C801" s="9" t="s">
        <v>697</v>
      </c>
      <c r="D801" s="101">
        <f>"мат"!E91</f>
        <v>23</v>
      </c>
      <c r="E801" s="249"/>
      <c r="F801" s="738">
        <v>0.007</v>
      </c>
      <c r="G801" s="739"/>
      <c r="H801" s="101">
        <f>D801*F801*1.11</f>
        <v>0.18</v>
      </c>
      <c r="I801" s="159"/>
    </row>
    <row r="802" spans="1:9" ht="15">
      <c r="A802" s="11"/>
      <c r="B802" s="113" t="s">
        <v>804</v>
      </c>
      <c r="C802" s="11" t="s">
        <v>772</v>
      </c>
      <c r="D802" s="556">
        <f>"мат"!E80</f>
        <v>3.108</v>
      </c>
      <c r="E802" s="556"/>
      <c r="F802" s="789">
        <v>3.6</v>
      </c>
      <c r="G802" s="790"/>
      <c r="H802" s="547">
        <f>D802*F802</f>
        <v>11.19</v>
      </c>
      <c r="I802" s="159"/>
    </row>
    <row r="803" spans="1:9" ht="15">
      <c r="A803" s="9"/>
      <c r="B803" s="112" t="s">
        <v>805</v>
      </c>
      <c r="C803" s="9" t="s">
        <v>342</v>
      </c>
      <c r="D803" s="9"/>
      <c r="E803" s="146"/>
      <c r="F803" s="731"/>
      <c r="G803" s="732"/>
      <c r="H803" s="545">
        <f>SUM(H799:H802)</f>
        <v>15.85</v>
      </c>
      <c r="I803" s="159"/>
    </row>
    <row r="804" spans="1:9" ht="15">
      <c r="A804" s="11" t="s">
        <v>810</v>
      </c>
      <c r="B804" s="13" t="s">
        <v>1065</v>
      </c>
      <c r="C804" s="9" t="s">
        <v>342</v>
      </c>
      <c r="D804" s="9"/>
      <c r="E804" s="10"/>
      <c r="F804" s="706"/>
      <c r="G804" s="708"/>
      <c r="H804" s="547">
        <f>H815*1.07</f>
        <v>58.88</v>
      </c>
      <c r="I804" s="159"/>
    </row>
    <row r="805" spans="1:9" ht="15">
      <c r="A805" s="558" t="s">
        <v>811</v>
      </c>
      <c r="B805" s="559" t="s">
        <v>806</v>
      </c>
      <c r="C805" s="148" t="s">
        <v>342</v>
      </c>
      <c r="D805" s="148"/>
      <c r="E805" s="170"/>
      <c r="F805" s="729"/>
      <c r="G805" s="730"/>
      <c r="H805" s="560">
        <f>H795+H796+H797+H804</f>
        <v>2261.62</v>
      </c>
      <c r="I805" s="159"/>
    </row>
    <row r="806" spans="1:9" ht="15">
      <c r="A806" s="11" t="s">
        <v>812</v>
      </c>
      <c r="B806" s="561" t="s">
        <v>1066</v>
      </c>
      <c r="C806" s="11" t="s">
        <v>342</v>
      </c>
      <c r="D806" s="11"/>
      <c r="E806" s="169"/>
      <c r="F806" s="729"/>
      <c r="G806" s="730"/>
      <c r="H806" s="560">
        <f>H805</f>
        <v>2261.62</v>
      </c>
      <c r="I806" s="10"/>
    </row>
    <row r="807" spans="1:9" ht="15">
      <c r="A807" s="6"/>
      <c r="B807" s="6"/>
      <c r="C807" s="7"/>
      <c r="D807" s="6"/>
      <c r="E807" s="6"/>
      <c r="F807" s="6"/>
      <c r="G807" s="6"/>
      <c r="H807" s="167"/>
      <c r="I807" s="13"/>
    </row>
    <row r="808" spans="1:9" ht="15">
      <c r="A808" s="733" t="s">
        <v>422</v>
      </c>
      <c r="B808" s="733"/>
      <c r="C808" s="733"/>
      <c r="D808" s="733"/>
      <c r="E808" s="733"/>
      <c r="F808" s="733"/>
      <c r="G808" s="733"/>
      <c r="H808" s="733"/>
      <c r="I808" s="150"/>
    </row>
    <row r="809" spans="1:9" ht="15">
      <c r="A809" s="707" t="s">
        <v>1068</v>
      </c>
      <c r="B809" s="707"/>
      <c r="C809" s="707"/>
      <c r="D809" s="707"/>
      <c r="E809" s="707"/>
      <c r="F809" s="707"/>
      <c r="G809" s="707"/>
      <c r="H809" s="707"/>
      <c r="I809" s="150"/>
    </row>
    <row r="810" spans="1:9" ht="15">
      <c r="A810" s="123" t="s">
        <v>1052</v>
      </c>
      <c r="B810" s="397" t="s">
        <v>844</v>
      </c>
      <c r="C810" s="123"/>
      <c r="D810" s="397" t="s">
        <v>1069</v>
      </c>
      <c r="E810" s="123" t="s">
        <v>1070</v>
      </c>
      <c r="F810" s="703" t="s">
        <v>1071</v>
      </c>
      <c r="G810" s="705"/>
      <c r="H810" s="545" t="s">
        <v>1072</v>
      </c>
      <c r="I810" s="158"/>
    </row>
    <row r="811" spans="1:9" ht="15">
      <c r="A811" s="9" t="s">
        <v>539</v>
      </c>
      <c r="B811" s="10" t="s">
        <v>491</v>
      </c>
      <c r="C811" s="9" t="s">
        <v>1073</v>
      </c>
      <c r="D811" s="10" t="s">
        <v>1074</v>
      </c>
      <c r="E811" s="9" t="s">
        <v>1075</v>
      </c>
      <c r="F811" s="727" t="s">
        <v>1076</v>
      </c>
      <c r="G811" s="728"/>
      <c r="H811" s="101" t="s">
        <v>1077</v>
      </c>
      <c r="I811" s="158"/>
    </row>
    <row r="812" spans="1:9" ht="15">
      <c r="A812" s="9"/>
      <c r="B812" s="10" t="s">
        <v>1078</v>
      </c>
      <c r="C812" s="9" t="s">
        <v>1079</v>
      </c>
      <c r="D812" s="10" t="s">
        <v>342</v>
      </c>
      <c r="E812" s="9" t="s">
        <v>1080</v>
      </c>
      <c r="F812" s="727" t="s">
        <v>1081</v>
      </c>
      <c r="G812" s="728"/>
      <c r="H812" s="101" t="s">
        <v>1082</v>
      </c>
      <c r="I812" s="158"/>
    </row>
    <row r="813" spans="1:9" ht="15">
      <c r="A813" s="11"/>
      <c r="B813" s="241"/>
      <c r="C813" s="11"/>
      <c r="D813" s="241"/>
      <c r="E813" s="11" t="s">
        <v>1083</v>
      </c>
      <c r="F813" s="706"/>
      <c r="G813" s="708"/>
      <c r="H813" s="547" t="s">
        <v>1084</v>
      </c>
      <c r="I813" s="158"/>
    </row>
    <row r="814" spans="1:9" ht="30">
      <c r="A814" s="123" t="s">
        <v>343</v>
      </c>
      <c r="B814" s="396" t="s">
        <v>1582</v>
      </c>
      <c r="C814" s="123">
        <v>1</v>
      </c>
      <c r="D814" s="7">
        <v>34396</v>
      </c>
      <c r="E814" s="123">
        <v>40</v>
      </c>
      <c r="F814" s="703">
        <v>1.22</v>
      </c>
      <c r="G814" s="705"/>
      <c r="H814" s="562">
        <f>F814*45.11</f>
        <v>55.03</v>
      </c>
      <c r="I814" s="160"/>
    </row>
    <row r="815" spans="1:9" ht="15">
      <c r="A815" s="155"/>
      <c r="B815" s="563" t="s">
        <v>701</v>
      </c>
      <c r="C815" s="148"/>
      <c r="D815" s="170"/>
      <c r="E815" s="148"/>
      <c r="F815" s="729"/>
      <c r="G815" s="730"/>
      <c r="H815" s="560">
        <f>H814</f>
        <v>55.03</v>
      </c>
      <c r="I815" s="159"/>
    </row>
    <row r="816" spans="1:9" ht="15">
      <c r="A816" s="6"/>
      <c r="B816" s="6"/>
      <c r="C816" s="7"/>
      <c r="D816" s="6"/>
      <c r="E816" s="6"/>
      <c r="F816" s="6"/>
      <c r="G816" s="6"/>
      <c r="H816" s="167"/>
      <c r="I816" s="13"/>
    </row>
    <row r="817" spans="1:9" ht="15">
      <c r="A817" s="6"/>
      <c r="B817" s="6"/>
      <c r="C817" s="7"/>
      <c r="D817" s="6"/>
      <c r="E817" s="6"/>
      <c r="F817" s="6"/>
      <c r="G817" s="6"/>
      <c r="H817" s="167"/>
      <c r="I817" s="13"/>
    </row>
    <row r="818" spans="1:9" ht="15">
      <c r="A818" s="6"/>
      <c r="B818" s="6"/>
      <c r="C818" s="7"/>
      <c r="D818" s="6"/>
      <c r="E818" s="6"/>
      <c r="F818" s="6"/>
      <c r="G818" s="6"/>
      <c r="H818" s="167"/>
      <c r="I818" s="13"/>
    </row>
    <row r="819" spans="1:9" ht="15">
      <c r="A819" s="6"/>
      <c r="B819" s="6"/>
      <c r="C819" s="7"/>
      <c r="D819" s="6"/>
      <c r="E819" s="6"/>
      <c r="F819" s="6"/>
      <c r="G819" s="6"/>
      <c r="H819" s="167"/>
      <c r="I819" s="13"/>
    </row>
    <row r="820" spans="1:9" ht="15">
      <c r="A820" s="6"/>
      <c r="B820" s="6"/>
      <c r="C820" s="7"/>
      <c r="D820" s="6"/>
      <c r="E820" s="6"/>
      <c r="F820" s="6"/>
      <c r="G820" s="6"/>
      <c r="H820" s="167"/>
      <c r="I820" s="13"/>
    </row>
    <row r="821" spans="1:9" ht="15">
      <c r="A821" s="6"/>
      <c r="B821" s="6"/>
      <c r="C821" s="7"/>
      <c r="D821" s="6"/>
      <c r="E821" s="6"/>
      <c r="F821" s="6"/>
      <c r="G821" s="6"/>
      <c r="H821" s="167"/>
      <c r="I821" s="13"/>
    </row>
    <row r="822" spans="1:9" ht="15">
      <c r="A822" s="6"/>
      <c r="B822" s="6"/>
      <c r="C822" s="7"/>
      <c r="D822" s="6"/>
      <c r="E822" s="6"/>
      <c r="F822" s="6"/>
      <c r="G822" s="6"/>
      <c r="H822" s="167"/>
      <c r="I822" s="13"/>
    </row>
    <row r="823" spans="1:9" ht="15">
      <c r="A823" s="6"/>
      <c r="B823" s="6"/>
      <c r="C823" s="7"/>
      <c r="D823" s="6"/>
      <c r="E823" s="6"/>
      <c r="F823" s="6"/>
      <c r="G823" s="6"/>
      <c r="H823" s="167"/>
      <c r="I823" s="13"/>
    </row>
    <row r="824" spans="1:9" ht="15">
      <c r="A824" s="6"/>
      <c r="B824" s="6"/>
      <c r="C824" s="7"/>
      <c r="D824" s="6"/>
      <c r="E824" s="6"/>
      <c r="F824" s="6"/>
      <c r="G824" s="6"/>
      <c r="H824" s="167"/>
      <c r="I824" s="13"/>
    </row>
    <row r="825" spans="1:9" ht="15">
      <c r="A825" s="6"/>
      <c r="B825" s="6"/>
      <c r="C825" s="7"/>
      <c r="D825" s="6"/>
      <c r="E825" s="6"/>
      <c r="F825" s="6"/>
      <c r="G825" s="6"/>
      <c r="H825" s="167"/>
      <c r="I825" s="13"/>
    </row>
    <row r="826" spans="1:9" ht="15">
      <c r="A826" s="6"/>
      <c r="B826" s="6"/>
      <c r="C826" s="7"/>
      <c r="D826" s="6"/>
      <c r="E826" s="6"/>
      <c r="F826" s="6"/>
      <c r="G826" s="6"/>
      <c r="H826" s="167"/>
      <c r="I826" s="13"/>
    </row>
    <row r="827" spans="1:9" ht="15">
      <c r="A827" s="6"/>
      <c r="B827" s="6"/>
      <c r="C827" s="7"/>
      <c r="D827" s="6"/>
      <c r="E827" s="6"/>
      <c r="F827" s="6"/>
      <c r="G827" s="6"/>
      <c r="H827" s="167"/>
      <c r="I827" s="13"/>
    </row>
    <row r="828" spans="1:9" ht="15">
      <c r="A828" s="6"/>
      <c r="B828" s="6"/>
      <c r="C828" s="7"/>
      <c r="D828" s="6"/>
      <c r="E828" s="6"/>
      <c r="F828" s="6"/>
      <c r="G828" s="6"/>
      <c r="H828" s="167"/>
      <c r="I828" s="13"/>
    </row>
    <row r="829" spans="1:9" ht="15">
      <c r="A829" s="6"/>
      <c r="B829" s="6"/>
      <c r="C829" s="7"/>
      <c r="D829" s="6"/>
      <c r="E829" s="6"/>
      <c r="F829" s="6"/>
      <c r="G829" s="6"/>
      <c r="H829" s="167"/>
      <c r="I829" s="13"/>
    </row>
    <row r="830" spans="1:9" ht="15">
      <c r="A830" s="6"/>
      <c r="B830" s="6"/>
      <c r="C830" s="7"/>
      <c r="D830" s="6"/>
      <c r="E830" s="6"/>
      <c r="F830" s="6"/>
      <c r="G830" s="6"/>
      <c r="H830" s="167"/>
      <c r="I830" s="13"/>
    </row>
    <row r="831" spans="1:9" ht="15">
      <c r="A831" s="6"/>
      <c r="B831" s="6"/>
      <c r="C831" s="7"/>
      <c r="D831" s="6"/>
      <c r="E831" s="6"/>
      <c r="F831" s="6"/>
      <c r="G831" s="6"/>
      <c r="H831" s="167"/>
      <c r="I831" s="13"/>
    </row>
    <row r="832" spans="1:9" ht="15">
      <c r="A832" s="6"/>
      <c r="B832" s="6"/>
      <c r="C832" s="7"/>
      <c r="D832" s="6"/>
      <c r="E832" s="6"/>
      <c r="F832" s="6"/>
      <c r="G832" s="6"/>
      <c r="H832" s="167"/>
      <c r="I832" s="13"/>
    </row>
    <row r="833" spans="1:9" ht="15">
      <c r="A833" s="6"/>
      <c r="B833" s="6"/>
      <c r="C833" s="7"/>
      <c r="D833" s="6"/>
      <c r="E833" s="6"/>
      <c r="F833" s="6"/>
      <c r="G833" s="6"/>
      <c r="H833" s="167"/>
      <c r="I833" s="13"/>
    </row>
    <row r="834" spans="1:9" ht="15">
      <c r="A834" s="6"/>
      <c r="B834" s="6"/>
      <c r="C834" s="7"/>
      <c r="D834" s="6"/>
      <c r="E834" s="6"/>
      <c r="F834" s="6"/>
      <c r="G834" s="6"/>
      <c r="H834" s="167"/>
      <c r="I834" s="13"/>
    </row>
    <row r="835" spans="1:9" ht="15">
      <c r="A835" s="733" t="s">
        <v>420</v>
      </c>
      <c r="B835" s="733"/>
      <c r="C835" s="733"/>
      <c r="D835" s="733"/>
      <c r="E835" s="733"/>
      <c r="F835" s="733"/>
      <c r="G835" s="733"/>
      <c r="H835" s="733"/>
      <c r="I835" s="150"/>
    </row>
    <row r="836" spans="1:9" ht="15">
      <c r="A836" s="733" t="s">
        <v>831</v>
      </c>
      <c r="B836" s="733"/>
      <c r="C836" s="733"/>
      <c r="D836" s="733"/>
      <c r="E836" s="733"/>
      <c r="F836" s="733"/>
      <c r="G836" s="733"/>
      <c r="H836" s="733"/>
      <c r="I836" s="150"/>
    </row>
    <row r="837" spans="1:9" ht="15">
      <c r="A837" s="788" t="s">
        <v>396</v>
      </c>
      <c r="B837" s="788"/>
      <c r="C837" s="788"/>
      <c r="D837" s="788"/>
      <c r="E837" s="788"/>
      <c r="F837" s="788"/>
      <c r="G837" s="788"/>
      <c r="H837" s="788"/>
      <c r="I837" s="162"/>
    </row>
    <row r="838" spans="1:9" ht="16.5" customHeight="1">
      <c r="A838" s="745"/>
      <c r="B838" s="745"/>
      <c r="C838" s="745"/>
      <c r="D838" s="745"/>
      <c r="E838" s="745"/>
      <c r="F838" s="745"/>
      <c r="G838" s="745"/>
      <c r="H838" s="745"/>
      <c r="I838" s="157"/>
    </row>
    <row r="839" spans="1:9" ht="15">
      <c r="A839" s="6"/>
      <c r="B839" s="746" t="s">
        <v>1086</v>
      </c>
      <c r="C839" s="746"/>
      <c r="D839" s="746"/>
      <c r="E839" s="6">
        <v>100</v>
      </c>
      <c r="F839" s="6" t="s">
        <v>1131</v>
      </c>
      <c r="G839" s="6"/>
      <c r="H839" s="167"/>
      <c r="I839" s="6"/>
    </row>
    <row r="840" spans="1:9" ht="15">
      <c r="A840" s="6"/>
      <c r="B840" s="746" t="s">
        <v>1087</v>
      </c>
      <c r="C840" s="746"/>
      <c r="D840" s="746"/>
      <c r="E840" s="6">
        <v>2.43</v>
      </c>
      <c r="F840" s="6" t="s">
        <v>1132</v>
      </c>
      <c r="G840" s="6"/>
      <c r="H840" s="167"/>
      <c r="I840" s="6"/>
    </row>
    <row r="841" spans="1:9" ht="15">
      <c r="A841" s="6"/>
      <c r="B841" s="744" t="s">
        <v>837</v>
      </c>
      <c r="C841" s="744"/>
      <c r="D841" s="744"/>
      <c r="E841" s="6"/>
      <c r="F841" s="6"/>
      <c r="G841" s="6"/>
      <c r="H841" s="167"/>
      <c r="I841" s="6"/>
    </row>
    <row r="842" spans="1:9" ht="15">
      <c r="A842" s="6"/>
      <c r="B842" s="744" t="s">
        <v>838</v>
      </c>
      <c r="C842" s="744"/>
      <c r="D842" s="744"/>
      <c r="E842" s="6"/>
      <c r="F842" s="6"/>
      <c r="G842" s="6"/>
      <c r="H842" s="167"/>
      <c r="I842" s="6"/>
    </row>
    <row r="843" spans="1:9" ht="15">
      <c r="A843" s="6"/>
      <c r="B843" s="744" t="s">
        <v>839</v>
      </c>
      <c r="C843" s="744"/>
      <c r="D843" s="744"/>
      <c r="E843" s="6">
        <v>1.15</v>
      </c>
      <c r="F843" s="400" t="s">
        <v>840</v>
      </c>
      <c r="G843" s="733">
        <v>2.313</v>
      </c>
      <c r="H843" s="733"/>
      <c r="I843" s="6"/>
    </row>
    <row r="844" spans="1:9" ht="15">
      <c r="A844" s="6"/>
      <c r="B844" s="744" t="s">
        <v>841</v>
      </c>
      <c r="C844" s="744"/>
      <c r="D844" s="744"/>
      <c r="E844" s="6"/>
      <c r="F844" s="6"/>
      <c r="G844" s="6"/>
      <c r="H844" s="167"/>
      <c r="I844" s="6"/>
    </row>
    <row r="845" spans="1:9" ht="15">
      <c r="A845" s="6"/>
      <c r="B845" s="744" t="s">
        <v>842</v>
      </c>
      <c r="C845" s="744"/>
      <c r="D845" s="744"/>
      <c r="E845" s="6">
        <v>1.11</v>
      </c>
      <c r="F845" s="6"/>
      <c r="G845" s="6"/>
      <c r="H845" s="167"/>
      <c r="I845" s="6"/>
    </row>
    <row r="846" spans="1:9" ht="15">
      <c r="A846" s="6"/>
      <c r="B846" s="744" t="s">
        <v>843</v>
      </c>
      <c r="C846" s="744"/>
      <c r="D846" s="744"/>
      <c r="E846" s="6">
        <v>1.07</v>
      </c>
      <c r="F846" s="6"/>
      <c r="G846" s="6"/>
      <c r="H846" s="167"/>
      <c r="I846" s="6"/>
    </row>
    <row r="847" spans="1:9" ht="15">
      <c r="A847" s="123"/>
      <c r="B847" s="566"/>
      <c r="C847" s="123"/>
      <c r="D847" s="544" t="s">
        <v>1049</v>
      </c>
      <c r="E847" s="123" t="s">
        <v>1050</v>
      </c>
      <c r="F847" s="703"/>
      <c r="G847" s="705"/>
      <c r="H847" s="545" t="s">
        <v>1051</v>
      </c>
      <c r="I847" s="158"/>
    </row>
    <row r="848" spans="1:9" ht="15">
      <c r="A848" s="9" t="s">
        <v>1052</v>
      </c>
      <c r="B848" s="546" t="s">
        <v>1091</v>
      </c>
      <c r="C848" s="9" t="s">
        <v>1054</v>
      </c>
      <c r="D848" s="9" t="s">
        <v>1055</v>
      </c>
      <c r="E848" s="9" t="s">
        <v>335</v>
      </c>
      <c r="F848" s="727" t="s">
        <v>1056</v>
      </c>
      <c r="G848" s="728"/>
      <c r="H848" s="101" t="s">
        <v>1057</v>
      </c>
      <c r="I848" s="158"/>
    </row>
    <row r="849" spans="1:9" ht="15">
      <c r="A849" s="9" t="s">
        <v>539</v>
      </c>
      <c r="B849" s="546"/>
      <c r="C849" s="9" t="s">
        <v>309</v>
      </c>
      <c r="D849" s="9" t="s">
        <v>1058</v>
      </c>
      <c r="E849" s="9" t="s">
        <v>501</v>
      </c>
      <c r="F849" s="742"/>
      <c r="G849" s="743"/>
      <c r="H849" s="101" t="s">
        <v>311</v>
      </c>
      <c r="I849" s="158"/>
    </row>
    <row r="850" spans="1:9" ht="15">
      <c r="A850" s="9"/>
      <c r="B850" s="567"/>
      <c r="C850" s="11"/>
      <c r="D850" s="113" t="s">
        <v>1059</v>
      </c>
      <c r="E850" s="113"/>
      <c r="F850" s="706"/>
      <c r="G850" s="707"/>
      <c r="H850" s="547"/>
      <c r="I850" s="158"/>
    </row>
    <row r="851" spans="1:9" ht="15">
      <c r="A851" s="148">
        <v>1</v>
      </c>
      <c r="B851" s="148">
        <v>2</v>
      </c>
      <c r="C851" s="123">
        <v>3</v>
      </c>
      <c r="D851" s="169">
        <v>4</v>
      </c>
      <c r="E851" s="148">
        <v>5</v>
      </c>
      <c r="F851" s="706">
        <v>6</v>
      </c>
      <c r="G851" s="707"/>
      <c r="H851" s="147">
        <v>7</v>
      </c>
      <c r="I851" s="10"/>
    </row>
    <row r="852" spans="1:9" ht="15">
      <c r="A852" s="123" t="s">
        <v>343</v>
      </c>
      <c r="B852" s="505" t="s">
        <v>1060</v>
      </c>
      <c r="C852" s="123" t="s">
        <v>342</v>
      </c>
      <c r="D852" s="398"/>
      <c r="E852" s="548"/>
      <c r="F852" s="703"/>
      <c r="G852" s="705"/>
      <c r="H852" s="545">
        <f>H853</f>
        <v>2675.41</v>
      </c>
      <c r="I852" s="159"/>
    </row>
    <row r="853" spans="1:9" ht="15">
      <c r="A853" s="9"/>
      <c r="B853" s="505" t="s">
        <v>1133</v>
      </c>
      <c r="C853" s="9" t="s">
        <v>1061</v>
      </c>
      <c r="D853" s="577">
        <v>476</v>
      </c>
      <c r="E853" s="159">
        <f>D853*G843</f>
        <v>1100.99</v>
      </c>
      <c r="F853" s="727">
        <v>2.43</v>
      </c>
      <c r="G853" s="728"/>
      <c r="H853" s="101">
        <f>F853*E853</f>
        <v>2675.41</v>
      </c>
      <c r="I853" s="159"/>
    </row>
    <row r="854" spans="1:9" ht="15">
      <c r="A854" s="9" t="s">
        <v>349</v>
      </c>
      <c r="B854" s="13" t="s">
        <v>1062</v>
      </c>
      <c r="C854" s="9" t="s">
        <v>342</v>
      </c>
      <c r="D854" s="172"/>
      <c r="E854" s="10"/>
      <c r="F854" s="727"/>
      <c r="G854" s="728"/>
      <c r="H854" s="101">
        <f>H852*0.079</f>
        <v>211.36</v>
      </c>
      <c r="I854" s="159"/>
    </row>
    <row r="855" spans="1:9" ht="15">
      <c r="A855" s="9" t="s">
        <v>355</v>
      </c>
      <c r="B855" s="13" t="s">
        <v>1063</v>
      </c>
      <c r="C855" s="9" t="s">
        <v>342</v>
      </c>
      <c r="D855" s="172"/>
      <c r="E855" s="10"/>
      <c r="F855" s="727"/>
      <c r="G855" s="728"/>
      <c r="H855" s="101">
        <f>H852+H854</f>
        <v>2886.77</v>
      </c>
      <c r="I855" s="159"/>
    </row>
    <row r="856" spans="1:9" ht="15">
      <c r="A856" s="9" t="s">
        <v>807</v>
      </c>
      <c r="B856" s="13" t="s">
        <v>1064</v>
      </c>
      <c r="C856" s="9" t="s">
        <v>342</v>
      </c>
      <c r="D856" s="172"/>
      <c r="E856" s="10"/>
      <c r="F856" s="727"/>
      <c r="G856" s="728"/>
      <c r="H856" s="101">
        <f>H855*1.15</f>
        <v>3319.79</v>
      </c>
      <c r="I856" s="159"/>
    </row>
    <row r="857" spans="1:9" ht="28.5" customHeight="1">
      <c r="A857" s="9" t="s">
        <v>808</v>
      </c>
      <c r="B857" s="581" t="s">
        <v>999</v>
      </c>
      <c r="C857" s="9" t="s">
        <v>342</v>
      </c>
      <c r="D857" s="172"/>
      <c r="E857" s="10"/>
      <c r="F857" s="727"/>
      <c r="G857" s="728"/>
      <c r="H857" s="101">
        <f>H856*0.31</f>
        <v>1029.13</v>
      </c>
      <c r="I857" s="159"/>
    </row>
    <row r="858" spans="1:9" ht="15">
      <c r="A858" s="9">
        <v>6</v>
      </c>
      <c r="B858" s="112" t="s">
        <v>798</v>
      </c>
      <c r="C858" s="9" t="s">
        <v>799</v>
      </c>
      <c r="D858" s="516">
        <f>H864</f>
        <v>15.85</v>
      </c>
      <c r="E858" s="101"/>
      <c r="F858" s="734">
        <v>2.43</v>
      </c>
      <c r="G858" s="735"/>
      <c r="H858" s="101">
        <f>D858*F858</f>
        <v>38.52</v>
      </c>
      <c r="I858" s="159"/>
    </row>
    <row r="859" spans="1:9" ht="15">
      <c r="A859" s="9"/>
      <c r="B859" s="552" t="s">
        <v>800</v>
      </c>
      <c r="C859" s="9"/>
      <c r="D859" s="9"/>
      <c r="E859" s="146"/>
      <c r="F859" s="736"/>
      <c r="G859" s="737"/>
      <c r="H859" s="101"/>
      <c r="I859" s="159"/>
    </row>
    <row r="860" spans="1:9" ht="15">
      <c r="A860" s="9"/>
      <c r="B860" s="112" t="s">
        <v>801</v>
      </c>
      <c r="C860" s="9" t="s">
        <v>777</v>
      </c>
      <c r="D860" s="554">
        <f>"мат"!E89</f>
        <v>250</v>
      </c>
      <c r="E860" s="101"/>
      <c r="F860" s="738">
        <v>0.012</v>
      </c>
      <c r="G860" s="739"/>
      <c r="H860" s="101">
        <f>D860*F860*1.11</f>
        <v>3.33</v>
      </c>
      <c r="I860" s="159"/>
    </row>
    <row r="861" spans="1:9" ht="15">
      <c r="A861" s="9"/>
      <c r="B861" s="112" t="s">
        <v>802</v>
      </c>
      <c r="C861" s="9" t="s">
        <v>697</v>
      </c>
      <c r="D861" s="101">
        <f>"мат"!E90</f>
        <v>13</v>
      </c>
      <c r="E861" s="555"/>
      <c r="F861" s="736">
        <v>0.08</v>
      </c>
      <c r="G861" s="737"/>
      <c r="H861" s="101">
        <f>D861*F861*1.11</f>
        <v>1.15</v>
      </c>
      <c r="I861" s="159"/>
    </row>
    <row r="862" spans="1:9" ht="15">
      <c r="A862" s="9"/>
      <c r="B862" s="112" t="s">
        <v>803</v>
      </c>
      <c r="C862" s="9" t="s">
        <v>697</v>
      </c>
      <c r="D862" s="101">
        <f>"мат"!E91</f>
        <v>23</v>
      </c>
      <c r="E862" s="555"/>
      <c r="F862" s="738">
        <v>0.007</v>
      </c>
      <c r="G862" s="739"/>
      <c r="H862" s="101">
        <f>D862*F862*1.11</f>
        <v>0.18</v>
      </c>
      <c r="I862" s="159"/>
    </row>
    <row r="863" spans="1:9" ht="15">
      <c r="A863" s="11"/>
      <c r="B863" s="113" t="s">
        <v>804</v>
      </c>
      <c r="C863" s="11" t="s">
        <v>772</v>
      </c>
      <c r="D863" s="556">
        <f>"мат"!E80</f>
        <v>3.108</v>
      </c>
      <c r="E863" s="557"/>
      <c r="F863" s="740">
        <v>3.6</v>
      </c>
      <c r="G863" s="741"/>
      <c r="H863" s="547">
        <f>D863*F863</f>
        <v>11.19</v>
      </c>
      <c r="I863" s="159"/>
    </row>
    <row r="864" spans="1:9" ht="15">
      <c r="A864" s="9"/>
      <c r="B864" s="13" t="s">
        <v>1134</v>
      </c>
      <c r="C864" s="9" t="s">
        <v>342</v>
      </c>
      <c r="D864" s="172"/>
      <c r="E864" s="10"/>
      <c r="F864" s="703"/>
      <c r="G864" s="705"/>
      <c r="H864" s="545">
        <f>SUM(H860:H863)</f>
        <v>15.85</v>
      </c>
      <c r="I864" s="159"/>
    </row>
    <row r="865" spans="1:9" ht="15">
      <c r="A865" s="11" t="s">
        <v>810</v>
      </c>
      <c r="B865" s="13" t="s">
        <v>1065</v>
      </c>
      <c r="C865" s="11" t="s">
        <v>342</v>
      </c>
      <c r="D865" s="172"/>
      <c r="E865" s="10"/>
      <c r="F865" s="706"/>
      <c r="G865" s="708"/>
      <c r="H865" s="547">
        <f>H876*1.07</f>
        <v>117.29</v>
      </c>
      <c r="I865" s="159"/>
    </row>
    <row r="866" spans="1:9" ht="15">
      <c r="A866" s="558" t="s">
        <v>811</v>
      </c>
      <c r="B866" s="559" t="s">
        <v>806</v>
      </c>
      <c r="C866" s="11" t="s">
        <v>342</v>
      </c>
      <c r="D866" s="148"/>
      <c r="E866" s="170"/>
      <c r="F866" s="729"/>
      <c r="G866" s="730"/>
      <c r="H866" s="560">
        <f>H856+H857+H858+H865</f>
        <v>4504.73</v>
      </c>
      <c r="I866" s="159"/>
    </row>
    <row r="867" spans="1:9" ht="15">
      <c r="A867" s="11" t="s">
        <v>812</v>
      </c>
      <c r="B867" s="561" t="s">
        <v>1066</v>
      </c>
      <c r="C867" s="11" t="s">
        <v>342</v>
      </c>
      <c r="D867" s="11"/>
      <c r="E867" s="169"/>
      <c r="F867" s="729"/>
      <c r="G867" s="730"/>
      <c r="H867" s="560">
        <f>H866</f>
        <v>4504.73</v>
      </c>
      <c r="I867" s="10"/>
    </row>
    <row r="868" spans="1:9" ht="15">
      <c r="A868" s="7"/>
      <c r="B868" s="6"/>
      <c r="C868" s="7"/>
      <c r="D868" s="6"/>
      <c r="E868" s="6"/>
      <c r="F868" s="6"/>
      <c r="G868" s="6"/>
      <c r="H868" s="167"/>
      <c r="I868" s="13"/>
    </row>
    <row r="869" spans="1:9" ht="15">
      <c r="A869" s="733" t="s">
        <v>1662</v>
      </c>
      <c r="B869" s="733"/>
      <c r="C869" s="733"/>
      <c r="D869" s="733"/>
      <c r="E869" s="733"/>
      <c r="F869" s="733"/>
      <c r="G869" s="733"/>
      <c r="H869" s="733"/>
      <c r="I869" s="150"/>
    </row>
    <row r="870" spans="1:9" ht="15">
      <c r="A870" s="707" t="s">
        <v>1068</v>
      </c>
      <c r="B870" s="707"/>
      <c r="C870" s="707"/>
      <c r="D870" s="707"/>
      <c r="E870" s="707"/>
      <c r="F870" s="707"/>
      <c r="G870" s="707"/>
      <c r="H870" s="707"/>
      <c r="I870" s="150"/>
    </row>
    <row r="871" spans="1:9" ht="15">
      <c r="A871" s="123" t="s">
        <v>1052</v>
      </c>
      <c r="B871" s="397" t="s">
        <v>844</v>
      </c>
      <c r="C871" s="123"/>
      <c r="D871" s="397" t="s">
        <v>1069</v>
      </c>
      <c r="E871" s="123" t="s">
        <v>1070</v>
      </c>
      <c r="F871" s="703" t="s">
        <v>1071</v>
      </c>
      <c r="G871" s="705"/>
      <c r="H871" s="545" t="s">
        <v>1072</v>
      </c>
      <c r="I871" s="158"/>
    </row>
    <row r="872" spans="1:9" ht="15">
      <c r="A872" s="9" t="s">
        <v>539</v>
      </c>
      <c r="B872" s="10" t="s">
        <v>491</v>
      </c>
      <c r="C872" s="9" t="s">
        <v>1073</v>
      </c>
      <c r="D872" s="10" t="s">
        <v>1074</v>
      </c>
      <c r="E872" s="9" t="s">
        <v>1075</v>
      </c>
      <c r="F872" s="727" t="s">
        <v>1076</v>
      </c>
      <c r="G872" s="728"/>
      <c r="H872" s="101" t="s">
        <v>1077</v>
      </c>
      <c r="I872" s="158"/>
    </row>
    <row r="873" spans="1:9" ht="15">
      <c r="A873" s="9"/>
      <c r="B873" s="10" t="s">
        <v>1078</v>
      </c>
      <c r="C873" s="9" t="s">
        <v>1079</v>
      </c>
      <c r="D873" s="10" t="s">
        <v>342</v>
      </c>
      <c r="E873" s="9" t="s">
        <v>1080</v>
      </c>
      <c r="F873" s="727" t="s">
        <v>1135</v>
      </c>
      <c r="G873" s="728"/>
      <c r="H873" s="101" t="s">
        <v>1082</v>
      </c>
      <c r="I873" s="158"/>
    </row>
    <row r="874" spans="1:9" ht="15">
      <c r="A874" s="11"/>
      <c r="B874" s="241"/>
      <c r="C874" s="11"/>
      <c r="D874" s="241"/>
      <c r="E874" s="11" t="s">
        <v>1083</v>
      </c>
      <c r="F874" s="706"/>
      <c r="G874" s="708"/>
      <c r="H874" s="547" t="s">
        <v>1084</v>
      </c>
      <c r="I874" s="158"/>
    </row>
    <row r="875" spans="1:9" ht="30">
      <c r="A875" s="123" t="s">
        <v>343</v>
      </c>
      <c r="B875" s="396" t="s">
        <v>1582</v>
      </c>
      <c r="C875" s="123">
        <v>1</v>
      </c>
      <c r="D875" s="7">
        <v>34396</v>
      </c>
      <c r="E875" s="123">
        <v>40</v>
      </c>
      <c r="F875" s="703">
        <v>2.43</v>
      </c>
      <c r="G875" s="705"/>
      <c r="H875" s="562">
        <f>F875*45.11</f>
        <v>109.62</v>
      </c>
      <c r="I875" s="160"/>
    </row>
    <row r="876" spans="1:9" ht="15">
      <c r="A876" s="155"/>
      <c r="B876" s="563" t="s">
        <v>701</v>
      </c>
      <c r="C876" s="148"/>
      <c r="D876" s="170"/>
      <c r="E876" s="148"/>
      <c r="F876" s="729"/>
      <c r="G876" s="730"/>
      <c r="H876" s="560">
        <f>H875</f>
        <v>109.62</v>
      </c>
      <c r="I876" s="159"/>
    </row>
    <row r="877" spans="1:9" ht="15">
      <c r="A877" s="6"/>
      <c r="B877" s="6"/>
      <c r="C877" s="7"/>
      <c r="D877" s="6"/>
      <c r="E877" s="6"/>
      <c r="F877" s="6"/>
      <c r="G877" s="6"/>
      <c r="H877" s="167"/>
      <c r="I877" s="13"/>
    </row>
    <row r="878" spans="1:9" ht="15">
      <c r="A878" s="6"/>
      <c r="B878" s="6"/>
      <c r="C878" s="7"/>
      <c r="D878" s="6"/>
      <c r="E878" s="6"/>
      <c r="F878" s="6"/>
      <c r="G878" s="6"/>
      <c r="H878" s="167"/>
      <c r="I878" s="13"/>
    </row>
    <row r="879" spans="1:9" ht="15">
      <c r="A879" s="6"/>
      <c r="B879" s="6"/>
      <c r="C879" s="7"/>
      <c r="D879" s="6"/>
      <c r="E879" s="6"/>
      <c r="F879" s="6"/>
      <c r="G879" s="6"/>
      <c r="H879" s="167"/>
      <c r="I879" s="13"/>
    </row>
    <row r="880" spans="1:9" ht="15">
      <c r="A880" s="6"/>
      <c r="B880" s="6"/>
      <c r="C880" s="7"/>
      <c r="D880" s="6"/>
      <c r="E880" s="6"/>
      <c r="F880" s="6"/>
      <c r="G880" s="6"/>
      <c r="H880" s="167"/>
      <c r="I880" s="13"/>
    </row>
    <row r="881" spans="1:9" ht="15">
      <c r="A881" s="6"/>
      <c r="B881" s="6"/>
      <c r="C881" s="7"/>
      <c r="D881" s="6"/>
      <c r="E881" s="6"/>
      <c r="F881" s="6"/>
      <c r="G881" s="6"/>
      <c r="H881" s="167"/>
      <c r="I881" s="13"/>
    </row>
    <row r="882" spans="1:9" ht="15">
      <c r="A882" s="6"/>
      <c r="B882" s="6"/>
      <c r="C882" s="7"/>
      <c r="D882" s="6"/>
      <c r="E882" s="6"/>
      <c r="F882" s="6"/>
      <c r="G882" s="6"/>
      <c r="H882" s="167"/>
      <c r="I882" s="13"/>
    </row>
    <row r="883" spans="1:9" ht="15">
      <c r="A883" s="6"/>
      <c r="B883" s="6"/>
      <c r="C883" s="7"/>
      <c r="D883" s="6"/>
      <c r="E883" s="6"/>
      <c r="F883" s="6"/>
      <c r="G883" s="6"/>
      <c r="H883" s="167"/>
      <c r="I883" s="13"/>
    </row>
    <row r="884" spans="1:9" ht="15">
      <c r="A884" s="6"/>
      <c r="B884" s="6"/>
      <c r="C884" s="7"/>
      <c r="D884" s="6"/>
      <c r="E884" s="6"/>
      <c r="F884" s="6"/>
      <c r="G884" s="6"/>
      <c r="H884" s="167"/>
      <c r="I884" s="13"/>
    </row>
    <row r="885" spans="1:9" ht="15">
      <c r="A885" s="6"/>
      <c r="B885" s="6"/>
      <c r="C885" s="7"/>
      <c r="D885" s="6"/>
      <c r="E885" s="6"/>
      <c r="F885" s="6"/>
      <c r="G885" s="6"/>
      <c r="H885" s="167"/>
      <c r="I885" s="13"/>
    </row>
    <row r="886" spans="1:9" ht="15">
      <c r="A886" s="6"/>
      <c r="B886" s="6"/>
      <c r="C886" s="7"/>
      <c r="D886" s="6"/>
      <c r="E886" s="6"/>
      <c r="F886" s="6"/>
      <c r="G886" s="6"/>
      <c r="H886" s="167"/>
      <c r="I886" s="13"/>
    </row>
    <row r="887" spans="1:9" ht="15">
      <c r="A887" s="6"/>
      <c r="B887" s="6"/>
      <c r="C887" s="7"/>
      <c r="D887" s="6"/>
      <c r="E887" s="6"/>
      <c r="F887" s="6"/>
      <c r="G887" s="6"/>
      <c r="H887" s="167"/>
      <c r="I887" s="13"/>
    </row>
    <row r="888" spans="1:9" ht="15">
      <c r="A888" s="6"/>
      <c r="B888" s="6"/>
      <c r="C888" s="7"/>
      <c r="D888" s="6"/>
      <c r="E888" s="6"/>
      <c r="F888" s="6"/>
      <c r="G888" s="6"/>
      <c r="H888" s="167"/>
      <c r="I888" s="13"/>
    </row>
    <row r="889" spans="1:9" ht="15">
      <c r="A889" s="6"/>
      <c r="B889" s="6"/>
      <c r="C889" s="7"/>
      <c r="D889" s="6"/>
      <c r="E889" s="6"/>
      <c r="F889" s="6"/>
      <c r="G889" s="6"/>
      <c r="H889" s="167"/>
      <c r="I889" s="13"/>
    </row>
    <row r="890" spans="1:9" ht="15">
      <c r="A890" s="6"/>
      <c r="B890" s="6"/>
      <c r="C890" s="7"/>
      <c r="D890" s="6"/>
      <c r="E890" s="6"/>
      <c r="F890" s="6"/>
      <c r="G890" s="6"/>
      <c r="H890" s="167"/>
      <c r="I890" s="13"/>
    </row>
    <row r="891" spans="1:9" ht="15">
      <c r="A891" s="6"/>
      <c r="B891" s="6"/>
      <c r="C891" s="7"/>
      <c r="D891" s="6"/>
      <c r="E891" s="6"/>
      <c r="F891" s="6"/>
      <c r="G891" s="6"/>
      <c r="H891" s="167"/>
      <c r="I891" s="13"/>
    </row>
    <row r="892" spans="1:9" ht="15">
      <c r="A892" s="6"/>
      <c r="B892" s="6"/>
      <c r="C892" s="7"/>
      <c r="D892" s="6"/>
      <c r="E892" s="6"/>
      <c r="F892" s="6"/>
      <c r="G892" s="6"/>
      <c r="H892" s="167"/>
      <c r="I892" s="13"/>
    </row>
    <row r="893" spans="1:9" ht="15">
      <c r="A893" s="6"/>
      <c r="B893" s="6"/>
      <c r="C893" s="7"/>
      <c r="D893" s="6"/>
      <c r="E893" s="6"/>
      <c r="F893" s="6"/>
      <c r="G893" s="6"/>
      <c r="H893" s="167"/>
      <c r="I893" s="13"/>
    </row>
    <row r="894" spans="1:9" ht="15">
      <c r="A894" s="6"/>
      <c r="B894" s="6"/>
      <c r="C894" s="7"/>
      <c r="D894" s="6"/>
      <c r="E894" s="6"/>
      <c r="F894" s="6"/>
      <c r="G894" s="6"/>
      <c r="H894" s="167"/>
      <c r="I894" s="13"/>
    </row>
    <row r="895" spans="1:9" ht="15">
      <c r="A895" s="733" t="s">
        <v>1663</v>
      </c>
      <c r="B895" s="733"/>
      <c r="C895" s="733"/>
      <c r="D895" s="733"/>
      <c r="E895" s="733"/>
      <c r="F895" s="733"/>
      <c r="G895" s="733"/>
      <c r="H895" s="733"/>
      <c r="I895" s="13"/>
    </row>
    <row r="896" spans="1:9" ht="15">
      <c r="A896" s="733" t="s">
        <v>218</v>
      </c>
      <c r="B896" s="733"/>
      <c r="C896" s="733"/>
      <c r="D896" s="733"/>
      <c r="E896" s="733"/>
      <c r="F896" s="733"/>
      <c r="G896" s="733"/>
      <c r="H896" s="733"/>
      <c r="I896" s="13"/>
    </row>
    <row r="897" spans="1:9" ht="15">
      <c r="A897" s="6"/>
      <c r="B897" s="6"/>
      <c r="C897" s="7"/>
      <c r="D897" s="6"/>
      <c r="E897" s="6"/>
      <c r="F897" s="6"/>
      <c r="G897" s="6"/>
      <c r="H897" s="167"/>
      <c r="I897" s="13"/>
    </row>
    <row r="898" spans="1:9" ht="15">
      <c r="A898" s="6"/>
      <c r="B898" s="6" t="s">
        <v>219</v>
      </c>
      <c r="C898" s="7"/>
      <c r="D898" s="6"/>
      <c r="E898" s="6"/>
      <c r="F898" s="6"/>
      <c r="G898" s="6"/>
      <c r="H898" s="167"/>
      <c r="I898" s="13"/>
    </row>
    <row r="899" spans="1:9" ht="15">
      <c r="A899" s="6"/>
      <c r="B899" s="6"/>
      <c r="C899" s="7"/>
      <c r="D899" s="6"/>
      <c r="E899" s="6"/>
      <c r="F899" s="6"/>
      <c r="G899" s="6"/>
      <c r="H899" s="167"/>
      <c r="I899" s="13"/>
    </row>
    <row r="900" spans="1:9" ht="15">
      <c r="A900" s="6"/>
      <c r="B900" s="752" t="s">
        <v>222</v>
      </c>
      <c r="C900" s="752"/>
      <c r="D900" s="752"/>
      <c r="E900" s="752"/>
      <c r="F900" s="752"/>
      <c r="G900" s="6"/>
      <c r="H900" s="167"/>
      <c r="I900" s="13"/>
    </row>
    <row r="901" spans="1:9" ht="15">
      <c r="A901" s="6"/>
      <c r="B901" s="6" t="s">
        <v>220</v>
      </c>
      <c r="C901" s="7"/>
      <c r="D901" s="6"/>
      <c r="E901" s="6"/>
      <c r="F901" s="6"/>
      <c r="G901" s="6"/>
      <c r="H901" s="167"/>
      <c r="I901" s="13"/>
    </row>
    <row r="902" spans="1:9" ht="15">
      <c r="A902" s="6"/>
      <c r="B902" s="6" t="s">
        <v>221</v>
      </c>
      <c r="C902" s="7">
        <v>904.83</v>
      </c>
      <c r="D902" s="6" t="s">
        <v>38</v>
      </c>
      <c r="E902" s="6"/>
      <c r="F902" s="6"/>
      <c r="G902" s="6"/>
      <c r="H902" s="167"/>
      <c r="I902" s="13"/>
    </row>
    <row r="903" spans="1:9" ht="15">
      <c r="A903" s="6"/>
      <c r="B903" s="6"/>
      <c r="C903" s="7"/>
      <c r="D903" s="6"/>
      <c r="E903" s="6"/>
      <c r="F903" s="6"/>
      <c r="G903" s="6"/>
      <c r="H903" s="167"/>
      <c r="I903" s="13"/>
    </row>
    <row r="904" spans="1:9" ht="15">
      <c r="A904" s="6"/>
      <c r="B904" s="6" t="s">
        <v>223</v>
      </c>
      <c r="C904" s="7" t="s">
        <v>697</v>
      </c>
      <c r="D904" s="6"/>
      <c r="E904" s="6" t="s">
        <v>227</v>
      </c>
      <c r="F904" s="6"/>
      <c r="G904" s="6"/>
      <c r="H904" s="167" t="s">
        <v>228</v>
      </c>
      <c r="I904" s="13"/>
    </row>
    <row r="905" spans="1:9" ht="15">
      <c r="A905" s="6"/>
      <c r="B905" s="6" t="s">
        <v>224</v>
      </c>
      <c r="C905" s="7">
        <v>5</v>
      </c>
      <c r="D905" s="6"/>
      <c r="E905" s="6">
        <v>16.8</v>
      </c>
      <c r="F905" s="6"/>
      <c r="G905" s="6"/>
      <c r="H905" s="167">
        <f>C905*E905</f>
        <v>84</v>
      </c>
      <c r="I905" s="13"/>
    </row>
    <row r="906" spans="1:9" ht="15">
      <c r="A906" s="6"/>
      <c r="B906" s="6" t="s">
        <v>225</v>
      </c>
      <c r="C906" s="7">
        <v>1</v>
      </c>
      <c r="D906" s="6"/>
      <c r="E906" s="6">
        <v>16.8</v>
      </c>
      <c r="F906" s="6"/>
      <c r="G906" s="6"/>
      <c r="H906" s="167">
        <f>C906*E906</f>
        <v>16.8</v>
      </c>
      <c r="I906" s="13"/>
    </row>
    <row r="907" spans="1:9" ht="15">
      <c r="A907" s="6"/>
      <c r="B907" s="241" t="s">
        <v>226</v>
      </c>
      <c r="C907" s="169">
        <v>4</v>
      </c>
      <c r="D907" s="241"/>
      <c r="E907" s="241">
        <v>13.1</v>
      </c>
      <c r="F907" s="241"/>
      <c r="G907" s="241"/>
      <c r="H907" s="582">
        <f>C907*E907</f>
        <v>52.4</v>
      </c>
      <c r="I907" s="13"/>
    </row>
    <row r="908" spans="1:9" ht="15">
      <c r="A908" s="6"/>
      <c r="B908" s="229" t="s">
        <v>701</v>
      </c>
      <c r="C908" s="7"/>
      <c r="D908" s="6"/>
      <c r="E908" s="6"/>
      <c r="F908" s="6"/>
      <c r="G908" s="6"/>
      <c r="H908" s="167">
        <v>153.2</v>
      </c>
      <c r="I908" s="13"/>
    </row>
    <row r="909" spans="1:9" ht="15">
      <c r="A909" s="6"/>
      <c r="B909" s="6"/>
      <c r="C909" s="7"/>
      <c r="D909" s="6"/>
      <c r="E909" s="6"/>
      <c r="F909" s="6"/>
      <c r="G909" s="6"/>
      <c r="H909" s="167"/>
      <c r="I909" s="13"/>
    </row>
    <row r="910" spans="1:9" ht="15">
      <c r="A910" s="6"/>
      <c r="B910" s="6"/>
      <c r="C910" s="7"/>
      <c r="D910" s="6"/>
      <c r="E910" s="6"/>
      <c r="F910" s="6"/>
      <c r="G910" s="6"/>
      <c r="H910" s="167"/>
      <c r="I910" s="13"/>
    </row>
    <row r="911" spans="1:9" ht="15">
      <c r="A911" s="733" t="s">
        <v>1664</v>
      </c>
      <c r="B911" s="733"/>
      <c r="C911" s="733"/>
      <c r="D911" s="733"/>
      <c r="E911" s="733"/>
      <c r="F911" s="733"/>
      <c r="G911" s="733"/>
      <c r="H911" s="733"/>
      <c r="I911" s="150"/>
    </row>
    <row r="912" spans="1:9" ht="15">
      <c r="A912" s="733" t="s">
        <v>1231</v>
      </c>
      <c r="B912" s="733"/>
      <c r="C912" s="733"/>
      <c r="D912" s="733"/>
      <c r="E912" s="733"/>
      <c r="F912" s="733"/>
      <c r="G912" s="733"/>
      <c r="H912" s="733"/>
      <c r="I912" s="150"/>
    </row>
    <row r="913" spans="1:9" ht="15">
      <c r="A913" s="745" t="s">
        <v>1232</v>
      </c>
      <c r="B913" s="745"/>
      <c r="C913" s="745"/>
      <c r="D913" s="745"/>
      <c r="E913" s="745"/>
      <c r="F913" s="745"/>
      <c r="G913" s="745"/>
      <c r="H913" s="745"/>
      <c r="I913" s="161"/>
    </row>
    <row r="914" spans="1:9" ht="13.5" customHeight="1">
      <c r="A914" s="745"/>
      <c r="B914" s="745"/>
      <c r="C914" s="745"/>
      <c r="D914" s="745"/>
      <c r="E914" s="745"/>
      <c r="F914" s="745"/>
      <c r="G914" s="745"/>
      <c r="H914" s="745"/>
      <c r="I914" s="157"/>
    </row>
    <row r="915" spans="1:9" ht="15">
      <c r="A915" s="6"/>
      <c r="B915" s="746" t="s">
        <v>1086</v>
      </c>
      <c r="C915" s="746"/>
      <c r="D915" s="746"/>
      <c r="E915" s="6">
        <v>100</v>
      </c>
      <c r="F915" s="6" t="s">
        <v>1131</v>
      </c>
      <c r="G915" s="6"/>
      <c r="H915" s="167"/>
      <c r="I915" s="6"/>
    </row>
    <row r="916" spans="1:9" ht="15">
      <c r="A916" s="6"/>
      <c r="B916" s="746" t="s">
        <v>1087</v>
      </c>
      <c r="C916" s="746"/>
      <c r="D916" s="746"/>
      <c r="E916" s="6">
        <v>2</v>
      </c>
      <c r="F916" s="6" t="s">
        <v>1135</v>
      </c>
      <c r="G916" s="6"/>
      <c r="H916" s="167"/>
      <c r="I916" s="6"/>
    </row>
    <row r="917" spans="1:9" ht="15">
      <c r="A917" s="6"/>
      <c r="B917" s="744" t="s">
        <v>837</v>
      </c>
      <c r="C917" s="744"/>
      <c r="D917" s="744"/>
      <c r="E917" s="6"/>
      <c r="F917" s="6"/>
      <c r="G917" s="6"/>
      <c r="H917" s="167"/>
      <c r="I917" s="6"/>
    </row>
    <row r="918" spans="1:9" ht="15">
      <c r="A918" s="6"/>
      <c r="B918" s="744" t="s">
        <v>838</v>
      </c>
      <c r="C918" s="744"/>
      <c r="D918" s="744"/>
      <c r="E918" s="6"/>
      <c r="F918" s="6"/>
      <c r="G918" s="6"/>
      <c r="H918" s="167"/>
      <c r="I918" s="6"/>
    </row>
    <row r="919" spans="1:9" ht="15">
      <c r="A919" s="6"/>
      <c r="B919" s="744" t="s">
        <v>839</v>
      </c>
      <c r="C919" s="744"/>
      <c r="D919" s="744"/>
      <c r="E919" s="6">
        <v>1.15</v>
      </c>
      <c r="F919" s="400" t="s">
        <v>840</v>
      </c>
      <c r="G919" s="733">
        <v>2.313</v>
      </c>
      <c r="H919" s="733"/>
      <c r="I919" s="6"/>
    </row>
    <row r="920" spans="1:9" ht="15">
      <c r="A920" s="6"/>
      <c r="B920" s="744" t="s">
        <v>841</v>
      </c>
      <c r="C920" s="744"/>
      <c r="D920" s="744"/>
      <c r="E920" s="6"/>
      <c r="F920" s="6"/>
      <c r="G920" s="6"/>
      <c r="H920" s="167"/>
      <c r="I920" s="6"/>
    </row>
    <row r="921" spans="1:9" ht="15">
      <c r="A921" s="6"/>
      <c r="B921" s="744" t="s">
        <v>842</v>
      </c>
      <c r="C921" s="744"/>
      <c r="D921" s="744"/>
      <c r="E921" s="6">
        <v>1.11</v>
      </c>
      <c r="F921" s="6"/>
      <c r="G921" s="6"/>
      <c r="H921" s="167"/>
      <c r="I921" s="6"/>
    </row>
    <row r="922" spans="1:9" ht="15">
      <c r="A922" s="6"/>
      <c r="B922" s="744" t="s">
        <v>843</v>
      </c>
      <c r="C922" s="744"/>
      <c r="D922" s="744"/>
      <c r="E922" s="6">
        <v>1.07</v>
      </c>
      <c r="F922" s="6"/>
      <c r="G922" s="6"/>
      <c r="H922" s="167"/>
      <c r="I922" s="6"/>
    </row>
    <row r="923" spans="1:9" ht="15">
      <c r="A923" s="123"/>
      <c r="B923" s="398"/>
      <c r="C923" s="123"/>
      <c r="D923" s="123" t="s">
        <v>1049</v>
      </c>
      <c r="E923" s="123" t="s">
        <v>1050</v>
      </c>
      <c r="F923" s="703"/>
      <c r="G923" s="705"/>
      <c r="H923" s="545" t="s">
        <v>1051</v>
      </c>
      <c r="I923" s="158"/>
    </row>
    <row r="924" spans="1:9" ht="15">
      <c r="A924" s="9" t="s">
        <v>1052</v>
      </c>
      <c r="B924" s="172" t="s">
        <v>1091</v>
      </c>
      <c r="C924" s="9" t="s">
        <v>1054</v>
      </c>
      <c r="D924" s="9" t="s">
        <v>1055</v>
      </c>
      <c r="E924" s="9" t="s">
        <v>335</v>
      </c>
      <c r="F924" s="727" t="s">
        <v>1056</v>
      </c>
      <c r="G924" s="728"/>
      <c r="H924" s="101" t="s">
        <v>1057</v>
      </c>
      <c r="I924" s="158"/>
    </row>
    <row r="925" spans="1:9" ht="15">
      <c r="A925" s="9" t="s">
        <v>539</v>
      </c>
      <c r="B925" s="172"/>
      <c r="C925" s="9" t="s">
        <v>309</v>
      </c>
      <c r="D925" s="9" t="s">
        <v>1058</v>
      </c>
      <c r="E925" s="9" t="s">
        <v>501</v>
      </c>
      <c r="F925" s="727"/>
      <c r="G925" s="728"/>
      <c r="H925" s="101" t="s">
        <v>311</v>
      </c>
      <c r="I925" s="158"/>
    </row>
    <row r="926" spans="1:9" ht="15">
      <c r="A926" s="9"/>
      <c r="B926" s="399"/>
      <c r="C926" s="11"/>
      <c r="D926" s="11" t="s">
        <v>1059</v>
      </c>
      <c r="E926" s="11"/>
      <c r="F926" s="706"/>
      <c r="G926" s="707"/>
      <c r="H926" s="547"/>
      <c r="I926" s="158"/>
    </row>
    <row r="927" spans="1:9" ht="15">
      <c r="A927" s="148">
        <v>1</v>
      </c>
      <c r="B927" s="148">
        <v>2</v>
      </c>
      <c r="C927" s="123">
        <v>3</v>
      </c>
      <c r="D927" s="169">
        <v>4</v>
      </c>
      <c r="E927" s="148">
        <v>5</v>
      </c>
      <c r="F927" s="706">
        <v>6</v>
      </c>
      <c r="G927" s="707"/>
      <c r="H927" s="149">
        <v>7</v>
      </c>
      <c r="I927" s="10"/>
    </row>
    <row r="928" spans="1:9" ht="15">
      <c r="A928" s="123" t="s">
        <v>343</v>
      </c>
      <c r="B928" s="505" t="s">
        <v>1060</v>
      </c>
      <c r="C928" s="123" t="s">
        <v>342</v>
      </c>
      <c r="D928" s="398"/>
      <c r="E928" s="548"/>
      <c r="F928" s="703"/>
      <c r="G928" s="705"/>
      <c r="H928" s="545">
        <f>H929</f>
        <v>1193.5</v>
      </c>
      <c r="I928" s="159"/>
    </row>
    <row r="929" spans="1:9" ht="15">
      <c r="A929" s="9"/>
      <c r="B929" s="505" t="s">
        <v>1233</v>
      </c>
      <c r="C929" s="9" t="s">
        <v>1061</v>
      </c>
      <c r="D929" s="577">
        <v>258</v>
      </c>
      <c r="E929" s="159">
        <f>D929*G919</f>
        <v>596.75</v>
      </c>
      <c r="F929" s="727">
        <v>2</v>
      </c>
      <c r="G929" s="728"/>
      <c r="H929" s="101">
        <f>E929*F929</f>
        <v>1193.5</v>
      </c>
      <c r="I929" s="159"/>
    </row>
    <row r="930" spans="1:9" ht="15">
      <c r="A930" s="9" t="s">
        <v>349</v>
      </c>
      <c r="B930" s="13" t="s">
        <v>1062</v>
      </c>
      <c r="C930" s="9" t="s">
        <v>342</v>
      </c>
      <c r="D930" s="172"/>
      <c r="E930" s="10"/>
      <c r="F930" s="727"/>
      <c r="G930" s="728"/>
      <c r="H930" s="101">
        <f>H928*0.079</f>
        <v>94.29</v>
      </c>
      <c r="I930" s="159"/>
    </row>
    <row r="931" spans="1:9" ht="15">
      <c r="A931" s="9" t="s">
        <v>355</v>
      </c>
      <c r="B931" s="13" t="s">
        <v>1063</v>
      </c>
      <c r="C931" s="9" t="s">
        <v>342</v>
      </c>
      <c r="D931" s="172"/>
      <c r="E931" s="10"/>
      <c r="F931" s="727"/>
      <c r="G931" s="728"/>
      <c r="H931" s="101">
        <f>H928+H930</f>
        <v>1287.79</v>
      </c>
      <c r="I931" s="159"/>
    </row>
    <row r="932" spans="1:9" ht="15">
      <c r="A932" s="9" t="s">
        <v>807</v>
      </c>
      <c r="B932" s="13" t="s">
        <v>1064</v>
      </c>
      <c r="C932" s="9" t="s">
        <v>342</v>
      </c>
      <c r="D932" s="172"/>
      <c r="E932" s="10"/>
      <c r="F932" s="727"/>
      <c r="G932" s="728"/>
      <c r="H932" s="101">
        <f>H931*1.15</f>
        <v>1480.96</v>
      </c>
      <c r="I932" s="159"/>
    </row>
    <row r="933" spans="1:9" ht="32.25" customHeight="1">
      <c r="A933" s="9" t="s">
        <v>808</v>
      </c>
      <c r="B933" s="581" t="s">
        <v>999</v>
      </c>
      <c r="C933" s="9" t="s">
        <v>342</v>
      </c>
      <c r="D933" s="172"/>
      <c r="E933" s="10"/>
      <c r="F933" s="727"/>
      <c r="G933" s="728"/>
      <c r="H933" s="101">
        <f>H932*0.31</f>
        <v>459.1</v>
      </c>
      <c r="I933" s="159"/>
    </row>
    <row r="934" spans="1:9" ht="15">
      <c r="A934" s="9" t="s">
        <v>809</v>
      </c>
      <c r="B934" s="13" t="s">
        <v>1234</v>
      </c>
      <c r="C934" s="9"/>
      <c r="D934" s="551"/>
      <c r="E934" s="10"/>
      <c r="F934" s="727"/>
      <c r="G934" s="728"/>
      <c r="H934" s="101"/>
      <c r="I934" s="159"/>
    </row>
    <row r="935" spans="1:9" ht="15">
      <c r="A935" s="9"/>
      <c r="B935" s="13" t="s">
        <v>287</v>
      </c>
      <c r="C935" s="9" t="s">
        <v>288</v>
      </c>
      <c r="D935" s="172">
        <f>"мат"!E80</f>
        <v>3.108</v>
      </c>
      <c r="E935" s="10"/>
      <c r="F935" s="727">
        <v>120</v>
      </c>
      <c r="G935" s="728"/>
      <c r="H935" s="101">
        <f>D935*F935</f>
        <v>372.96</v>
      </c>
      <c r="I935" s="159"/>
    </row>
    <row r="936" spans="1:9" ht="15">
      <c r="A936" s="11" t="s">
        <v>810</v>
      </c>
      <c r="B936" s="13" t="s">
        <v>1065</v>
      </c>
      <c r="C936" s="11" t="s">
        <v>342</v>
      </c>
      <c r="D936" s="172"/>
      <c r="E936" s="10"/>
      <c r="F936" s="706"/>
      <c r="G936" s="708"/>
      <c r="H936" s="547">
        <f>H948*1.07</f>
        <v>11.92</v>
      </c>
      <c r="I936" s="159"/>
    </row>
    <row r="937" spans="1:9" ht="15">
      <c r="A937" s="558" t="s">
        <v>811</v>
      </c>
      <c r="B937" s="559" t="s">
        <v>806</v>
      </c>
      <c r="C937" s="148" t="s">
        <v>342</v>
      </c>
      <c r="D937" s="148"/>
      <c r="E937" s="170"/>
      <c r="F937" s="729"/>
      <c r="G937" s="730"/>
      <c r="H937" s="560">
        <f>H932+H933+H935+H936</f>
        <v>2324.94</v>
      </c>
      <c r="I937" s="159"/>
    </row>
    <row r="938" spans="1:9" ht="15">
      <c r="A938" s="11" t="s">
        <v>812</v>
      </c>
      <c r="B938" s="561" t="s">
        <v>1066</v>
      </c>
      <c r="C938" s="11" t="s">
        <v>342</v>
      </c>
      <c r="D938" s="11"/>
      <c r="E938" s="169"/>
      <c r="F938" s="729"/>
      <c r="G938" s="730"/>
      <c r="H938" s="560">
        <f>H937</f>
        <v>2324.94</v>
      </c>
      <c r="I938" s="159"/>
    </row>
    <row r="939" spans="1:9" ht="15">
      <c r="A939" s="704"/>
      <c r="B939" s="704"/>
      <c r="C939" s="704"/>
      <c r="D939" s="704"/>
      <c r="E939" s="704"/>
      <c r="F939" s="704"/>
      <c r="G939" s="704"/>
      <c r="H939" s="704"/>
      <c r="I939" s="6"/>
    </row>
    <row r="940" spans="1:9" ht="15">
      <c r="A940" s="733" t="s">
        <v>1665</v>
      </c>
      <c r="B940" s="733"/>
      <c r="C940" s="733"/>
      <c r="D940" s="733"/>
      <c r="E940" s="733"/>
      <c r="F940" s="733"/>
      <c r="G940" s="733"/>
      <c r="H940" s="733"/>
      <c r="I940" s="150"/>
    </row>
    <row r="941" spans="1:9" ht="15">
      <c r="A941" s="707" t="s">
        <v>1068</v>
      </c>
      <c r="B941" s="707"/>
      <c r="C941" s="707"/>
      <c r="D941" s="707"/>
      <c r="E941" s="707"/>
      <c r="F941" s="707"/>
      <c r="G941" s="707"/>
      <c r="H941" s="707"/>
      <c r="I941" s="150"/>
    </row>
    <row r="942" spans="1:9" ht="15">
      <c r="A942" s="123" t="s">
        <v>1052</v>
      </c>
      <c r="B942" s="397" t="s">
        <v>844</v>
      </c>
      <c r="C942" s="123"/>
      <c r="D942" s="397" t="s">
        <v>1069</v>
      </c>
      <c r="E942" s="123" t="s">
        <v>1070</v>
      </c>
      <c r="F942" s="703" t="s">
        <v>1071</v>
      </c>
      <c r="G942" s="705"/>
      <c r="H942" s="545" t="s">
        <v>1072</v>
      </c>
      <c r="I942" s="158"/>
    </row>
    <row r="943" spans="1:9" ht="15">
      <c r="A943" s="9" t="s">
        <v>539</v>
      </c>
      <c r="B943" s="10" t="s">
        <v>491</v>
      </c>
      <c r="C943" s="9" t="s">
        <v>1073</v>
      </c>
      <c r="D943" s="10" t="s">
        <v>1074</v>
      </c>
      <c r="E943" s="9" t="s">
        <v>1075</v>
      </c>
      <c r="F943" s="727" t="s">
        <v>1076</v>
      </c>
      <c r="G943" s="728"/>
      <c r="H943" s="101" t="s">
        <v>1077</v>
      </c>
      <c r="I943" s="158"/>
    </row>
    <row r="944" spans="1:9" ht="15">
      <c r="A944" s="9"/>
      <c r="B944" s="10" t="s">
        <v>1078</v>
      </c>
      <c r="C944" s="9" t="s">
        <v>1079</v>
      </c>
      <c r="D944" s="10" t="s">
        <v>342</v>
      </c>
      <c r="E944" s="9" t="s">
        <v>1080</v>
      </c>
      <c r="F944" s="727" t="s">
        <v>1135</v>
      </c>
      <c r="G944" s="728"/>
      <c r="H944" s="101" t="s">
        <v>1082</v>
      </c>
      <c r="I944" s="158"/>
    </row>
    <row r="945" spans="1:9" ht="15">
      <c r="A945" s="11"/>
      <c r="B945" s="169"/>
      <c r="C945" s="11"/>
      <c r="D945" s="169"/>
      <c r="E945" s="11" t="s">
        <v>1083</v>
      </c>
      <c r="F945" s="706"/>
      <c r="G945" s="708"/>
      <c r="H945" s="547" t="s">
        <v>1084</v>
      </c>
      <c r="I945" s="158"/>
    </row>
    <row r="946" spans="1:9" ht="15">
      <c r="A946" s="123" t="s">
        <v>343</v>
      </c>
      <c r="B946" s="396" t="s">
        <v>289</v>
      </c>
      <c r="C946" s="123">
        <v>1</v>
      </c>
      <c r="D946" s="583">
        <v>17000</v>
      </c>
      <c r="E946" s="123">
        <v>10</v>
      </c>
      <c r="F946" s="703">
        <v>2</v>
      </c>
      <c r="G946" s="705"/>
      <c r="H946" s="562">
        <f>F946*5.57</f>
        <v>11.14</v>
      </c>
      <c r="I946" s="160"/>
    </row>
    <row r="947" spans="1:9" ht="15">
      <c r="A947" s="9"/>
      <c r="B947" s="6" t="s">
        <v>290</v>
      </c>
      <c r="C947" s="9"/>
      <c r="D947" s="7"/>
      <c r="E947" s="9"/>
      <c r="F947" s="706"/>
      <c r="G947" s="708"/>
      <c r="H947" s="547"/>
      <c r="I947" s="10"/>
    </row>
    <row r="948" spans="1:9" ht="15">
      <c r="A948" s="148"/>
      <c r="B948" s="563" t="s">
        <v>701</v>
      </c>
      <c r="C948" s="148"/>
      <c r="D948" s="170"/>
      <c r="E948" s="148"/>
      <c r="F948" s="729"/>
      <c r="G948" s="730"/>
      <c r="H948" s="560">
        <f>H946</f>
        <v>11.14</v>
      </c>
      <c r="I948" s="159"/>
    </row>
    <row r="949" spans="1:9" ht="15">
      <c r="A949" s="13"/>
      <c r="B949" s="204"/>
      <c r="C949" s="10"/>
      <c r="D949" s="10"/>
      <c r="E949" s="10"/>
      <c r="F949" s="10"/>
      <c r="G949" s="10"/>
      <c r="H949" s="205"/>
      <c r="I949" s="159"/>
    </row>
    <row r="950" spans="1:9" ht="15">
      <c r="A950" s="13"/>
      <c r="B950" s="204"/>
      <c r="C950" s="10"/>
      <c r="D950" s="10"/>
      <c r="E950" s="10"/>
      <c r="F950" s="10"/>
      <c r="G950" s="10"/>
      <c r="H950" s="205"/>
      <c r="I950" s="159"/>
    </row>
    <row r="951" spans="1:9" ht="15">
      <c r="A951" s="13"/>
      <c r="B951" s="204"/>
      <c r="C951" s="10"/>
      <c r="D951" s="10"/>
      <c r="E951" s="10"/>
      <c r="F951" s="10"/>
      <c r="G951" s="10"/>
      <c r="H951" s="205"/>
      <c r="I951" s="159"/>
    </row>
    <row r="952" spans="1:9" ht="15">
      <c r="A952" s="13"/>
      <c r="B952" s="204"/>
      <c r="C952" s="10"/>
      <c r="D952" s="10"/>
      <c r="E952" s="10"/>
      <c r="F952" s="10"/>
      <c r="G952" s="10"/>
      <c r="H952" s="205"/>
      <c r="I952" s="159"/>
    </row>
    <row r="953" spans="1:9" ht="15">
      <c r="A953" s="13"/>
      <c r="B953" s="204"/>
      <c r="C953" s="10"/>
      <c r="D953" s="10"/>
      <c r="E953" s="10"/>
      <c r="F953" s="10"/>
      <c r="G953" s="10"/>
      <c r="H953" s="205"/>
      <c r="I953" s="159"/>
    </row>
    <row r="954" spans="1:9" ht="15">
      <c r="A954" s="13"/>
      <c r="B954" s="204"/>
      <c r="C954" s="10"/>
      <c r="D954" s="10"/>
      <c r="E954" s="10"/>
      <c r="F954" s="10"/>
      <c r="G954" s="10"/>
      <c r="H954" s="205"/>
      <c r="I954" s="159"/>
    </row>
    <row r="955" spans="1:9" ht="15">
      <c r="A955" s="13"/>
      <c r="B955" s="204"/>
      <c r="C955" s="10"/>
      <c r="D955" s="10"/>
      <c r="E955" s="10"/>
      <c r="F955" s="10"/>
      <c r="G955" s="10"/>
      <c r="H955" s="205"/>
      <c r="I955" s="159"/>
    </row>
    <row r="956" spans="1:9" ht="15">
      <c r="A956" s="733" t="s">
        <v>1679</v>
      </c>
      <c r="B956" s="733"/>
      <c r="C956" s="733"/>
      <c r="D956" s="733"/>
      <c r="E956" s="733"/>
      <c r="F956" s="733"/>
      <c r="G956" s="733"/>
      <c r="H956" s="733"/>
      <c r="I956" s="159"/>
    </row>
    <row r="957" spans="1:9" ht="15">
      <c r="A957" s="733" t="s">
        <v>1231</v>
      </c>
      <c r="B957" s="733"/>
      <c r="C957" s="733"/>
      <c r="D957" s="733"/>
      <c r="E957" s="733"/>
      <c r="F957" s="733"/>
      <c r="G957" s="733"/>
      <c r="H957" s="733"/>
      <c r="I957" s="159"/>
    </row>
    <row r="958" spans="1:9" ht="15">
      <c r="A958" s="745" t="s">
        <v>593</v>
      </c>
      <c r="B958" s="745"/>
      <c r="C958" s="745"/>
      <c r="D958" s="745"/>
      <c r="E958" s="745"/>
      <c r="F958" s="745"/>
      <c r="G958" s="745"/>
      <c r="H958" s="745"/>
      <c r="I958" s="159"/>
    </row>
    <row r="959" spans="1:9" ht="15">
      <c r="A959" s="745"/>
      <c r="B959" s="745"/>
      <c r="C959" s="745"/>
      <c r="D959" s="745"/>
      <c r="E959" s="745"/>
      <c r="F959" s="745"/>
      <c r="G959" s="745"/>
      <c r="H959" s="745"/>
      <c r="I959" s="159"/>
    </row>
    <row r="960" spans="1:9" ht="15">
      <c r="A960" s="6"/>
      <c r="B960" s="746" t="s">
        <v>1086</v>
      </c>
      <c r="C960" s="746"/>
      <c r="D960" s="746"/>
      <c r="E960" s="6">
        <v>1</v>
      </c>
      <c r="F960" s="6" t="s">
        <v>432</v>
      </c>
      <c r="G960" s="6"/>
      <c r="H960" s="167"/>
      <c r="I960" s="159"/>
    </row>
    <row r="961" spans="1:9" ht="15">
      <c r="A961" s="6"/>
      <c r="B961" s="746" t="s">
        <v>1087</v>
      </c>
      <c r="C961" s="746"/>
      <c r="D961" s="746"/>
      <c r="E961" s="6">
        <v>0.195</v>
      </c>
      <c r="F961" s="6" t="s">
        <v>1135</v>
      </c>
      <c r="G961" s="6"/>
      <c r="H961" s="167"/>
      <c r="I961" s="159"/>
    </row>
    <row r="962" spans="1:9" ht="15">
      <c r="A962" s="6"/>
      <c r="B962" s="744" t="s">
        <v>837</v>
      </c>
      <c r="C962" s="744"/>
      <c r="D962" s="744"/>
      <c r="E962" s="6"/>
      <c r="F962" s="6"/>
      <c r="G962" s="6"/>
      <c r="H962" s="167"/>
      <c r="I962" s="159"/>
    </row>
    <row r="963" spans="1:9" ht="15">
      <c r="A963" s="6"/>
      <c r="B963" s="744" t="s">
        <v>838</v>
      </c>
      <c r="C963" s="744"/>
      <c r="D963" s="744"/>
      <c r="E963" s="6"/>
      <c r="F963" s="6"/>
      <c r="G963" s="6"/>
      <c r="H963" s="167"/>
      <c r="I963" s="159"/>
    </row>
    <row r="964" spans="1:9" ht="15">
      <c r="A964" s="6"/>
      <c r="B964" s="744" t="s">
        <v>839</v>
      </c>
      <c r="C964" s="744"/>
      <c r="D964" s="744"/>
      <c r="E964" s="6">
        <v>1.15</v>
      </c>
      <c r="F964" s="400" t="s">
        <v>840</v>
      </c>
      <c r="G964" s="733">
        <v>2.313</v>
      </c>
      <c r="H964" s="733"/>
      <c r="I964" s="159"/>
    </row>
    <row r="965" spans="1:9" ht="15">
      <c r="A965" s="6"/>
      <c r="B965" s="744" t="s">
        <v>841</v>
      </c>
      <c r="C965" s="744"/>
      <c r="D965" s="744"/>
      <c r="E965" s="6"/>
      <c r="F965" s="6"/>
      <c r="G965" s="6"/>
      <c r="H965" s="167"/>
      <c r="I965" s="159"/>
    </row>
    <row r="966" spans="1:9" ht="15">
      <c r="A966" s="6"/>
      <c r="B966" s="744" t="s">
        <v>842</v>
      </c>
      <c r="C966" s="744"/>
      <c r="D966" s="744"/>
      <c r="E966" s="6">
        <v>1.11</v>
      </c>
      <c r="F966" s="6"/>
      <c r="G966" s="6"/>
      <c r="H966" s="167"/>
      <c r="I966" s="159"/>
    </row>
    <row r="967" spans="1:9" ht="15">
      <c r="A967" s="6"/>
      <c r="B967" s="744" t="s">
        <v>843</v>
      </c>
      <c r="C967" s="744"/>
      <c r="D967" s="744"/>
      <c r="E967" s="6">
        <v>1.07</v>
      </c>
      <c r="F967" s="6"/>
      <c r="G967" s="6"/>
      <c r="H967" s="167"/>
      <c r="I967" s="159"/>
    </row>
    <row r="968" spans="1:9" ht="15">
      <c r="A968" s="123"/>
      <c r="B968" s="398"/>
      <c r="C968" s="123"/>
      <c r="D968" s="123" t="s">
        <v>1049</v>
      </c>
      <c r="E968" s="123" t="s">
        <v>1050</v>
      </c>
      <c r="F968" s="703"/>
      <c r="G968" s="705"/>
      <c r="H968" s="545" t="s">
        <v>1051</v>
      </c>
      <c r="I968" s="159"/>
    </row>
    <row r="969" spans="1:9" ht="15">
      <c r="A969" s="9" t="s">
        <v>1052</v>
      </c>
      <c r="B969" s="172" t="s">
        <v>1091</v>
      </c>
      <c r="C969" s="9" t="s">
        <v>1054</v>
      </c>
      <c r="D969" s="9" t="s">
        <v>1055</v>
      </c>
      <c r="E969" s="9" t="s">
        <v>335</v>
      </c>
      <c r="F969" s="727" t="s">
        <v>1056</v>
      </c>
      <c r="G969" s="728"/>
      <c r="H969" s="101" t="s">
        <v>1057</v>
      </c>
      <c r="I969" s="159"/>
    </row>
    <row r="970" spans="1:9" ht="15">
      <c r="A970" s="9" t="s">
        <v>539</v>
      </c>
      <c r="B970" s="172"/>
      <c r="C970" s="9" t="s">
        <v>309</v>
      </c>
      <c r="D970" s="9" t="s">
        <v>1058</v>
      </c>
      <c r="E970" s="9" t="s">
        <v>501</v>
      </c>
      <c r="F970" s="727"/>
      <c r="G970" s="728"/>
      <c r="H970" s="101" t="s">
        <v>311</v>
      </c>
      <c r="I970" s="159"/>
    </row>
    <row r="971" spans="1:9" ht="15">
      <c r="A971" s="9"/>
      <c r="B971" s="399"/>
      <c r="C971" s="11"/>
      <c r="D971" s="11" t="s">
        <v>1059</v>
      </c>
      <c r="E971" s="11"/>
      <c r="F971" s="706"/>
      <c r="G971" s="707"/>
      <c r="H971" s="547"/>
      <c r="I971" s="159"/>
    </row>
    <row r="972" spans="1:9" ht="15">
      <c r="A972" s="148">
        <v>1</v>
      </c>
      <c r="B972" s="148">
        <v>2</v>
      </c>
      <c r="C972" s="123">
        <v>3</v>
      </c>
      <c r="D972" s="169">
        <v>4</v>
      </c>
      <c r="E972" s="148">
        <v>5</v>
      </c>
      <c r="F972" s="706">
        <v>6</v>
      </c>
      <c r="G972" s="707"/>
      <c r="H972" s="149">
        <v>7</v>
      </c>
      <c r="I972" s="159"/>
    </row>
    <row r="973" spans="1:9" ht="15">
      <c r="A973" s="123" t="s">
        <v>343</v>
      </c>
      <c r="B973" s="505" t="s">
        <v>1060</v>
      </c>
      <c r="C973" s="123" t="s">
        <v>342</v>
      </c>
      <c r="D973" s="398"/>
      <c r="E973" s="548"/>
      <c r="F973" s="703"/>
      <c r="G973" s="705"/>
      <c r="H973" s="545">
        <f>SUM(H974:H976)</f>
        <v>408.64</v>
      </c>
      <c r="I973" s="159"/>
    </row>
    <row r="974" spans="1:9" ht="15">
      <c r="A974" s="9"/>
      <c r="B974" s="505" t="s">
        <v>594</v>
      </c>
      <c r="C974" s="9" t="s">
        <v>1061</v>
      </c>
      <c r="D974" s="577">
        <v>539</v>
      </c>
      <c r="E974" s="159">
        <f>D974*G964</f>
        <v>1246.71</v>
      </c>
      <c r="F974" s="727">
        <v>0.195</v>
      </c>
      <c r="G974" s="728"/>
      <c r="H974" s="101">
        <f>E974*F974</f>
        <v>243.11</v>
      </c>
      <c r="I974" s="159"/>
    </row>
    <row r="975" spans="1:9" ht="15">
      <c r="A975" s="9"/>
      <c r="B975" s="13" t="s">
        <v>595</v>
      </c>
      <c r="C975" s="9" t="s">
        <v>699</v>
      </c>
      <c r="D975" s="577">
        <v>287</v>
      </c>
      <c r="E975" s="159">
        <f>D975*G964</f>
        <v>663.83</v>
      </c>
      <c r="F975" s="727">
        <v>0.195</v>
      </c>
      <c r="G975" s="728"/>
      <c r="H975" s="101">
        <f>E975*F975</f>
        <v>129.45</v>
      </c>
      <c r="I975" s="159"/>
    </row>
    <row r="976" spans="1:9" ht="15">
      <c r="A976" s="9"/>
      <c r="B976" s="13" t="s">
        <v>797</v>
      </c>
      <c r="C976" s="9" t="s">
        <v>699</v>
      </c>
      <c r="D976" s="577">
        <v>780</v>
      </c>
      <c r="E976" s="159">
        <f>D976*G964</f>
        <v>1804.14</v>
      </c>
      <c r="F976" s="727">
        <v>0.02</v>
      </c>
      <c r="G976" s="728"/>
      <c r="H976" s="101">
        <f>E976*F976</f>
        <v>36.08</v>
      </c>
      <c r="I976" s="159"/>
    </row>
    <row r="977" spans="1:9" ht="15">
      <c r="A977" s="9" t="s">
        <v>349</v>
      </c>
      <c r="B977" s="13" t="s">
        <v>1062</v>
      </c>
      <c r="C977" s="9" t="s">
        <v>342</v>
      </c>
      <c r="D977" s="172"/>
      <c r="E977" s="10"/>
      <c r="F977" s="727"/>
      <c r="G977" s="728"/>
      <c r="H977" s="101">
        <f>H973*0.079</f>
        <v>32.28</v>
      </c>
      <c r="I977" s="159"/>
    </row>
    <row r="978" spans="1:9" ht="15">
      <c r="A978" s="9" t="s">
        <v>355</v>
      </c>
      <c r="B978" s="13" t="s">
        <v>1063</v>
      </c>
      <c r="C978" s="9" t="s">
        <v>342</v>
      </c>
      <c r="D978" s="172"/>
      <c r="E978" s="10"/>
      <c r="F978" s="727"/>
      <c r="G978" s="728"/>
      <c r="H978" s="101">
        <f>H973+H977</f>
        <v>440.92</v>
      </c>
      <c r="I978" s="159"/>
    </row>
    <row r="979" spans="1:9" ht="15">
      <c r="A979" s="9" t="s">
        <v>807</v>
      </c>
      <c r="B979" s="13" t="s">
        <v>1064</v>
      </c>
      <c r="C979" s="9" t="s">
        <v>342</v>
      </c>
      <c r="D979" s="172"/>
      <c r="E979" s="10"/>
      <c r="F979" s="727"/>
      <c r="G979" s="728"/>
      <c r="H979" s="101">
        <f>H978*1.15</f>
        <v>507.06</v>
      </c>
      <c r="I979" s="159"/>
    </row>
    <row r="980" spans="1:9" ht="30" customHeight="1">
      <c r="A980" s="9" t="s">
        <v>808</v>
      </c>
      <c r="B980" s="581" t="s">
        <v>1680</v>
      </c>
      <c r="C980" s="9" t="s">
        <v>342</v>
      </c>
      <c r="D980" s="172"/>
      <c r="E980" s="10"/>
      <c r="F980" s="727"/>
      <c r="G980" s="728"/>
      <c r="H980" s="101">
        <f>H979*0.33</f>
        <v>167.33</v>
      </c>
      <c r="I980" s="159"/>
    </row>
    <row r="981" spans="1:9" ht="15">
      <c r="A981" s="9" t="s">
        <v>809</v>
      </c>
      <c r="B981" s="13" t="s">
        <v>597</v>
      </c>
      <c r="C981" s="9" t="s">
        <v>342</v>
      </c>
      <c r="D981" s="551"/>
      <c r="E981" s="10"/>
      <c r="F981" s="727"/>
      <c r="G981" s="728"/>
      <c r="H981" s="101">
        <f>H978/1.15*0.05*1.11</f>
        <v>21.28</v>
      </c>
      <c r="I981" s="159"/>
    </row>
    <row r="982" spans="1:9" ht="15">
      <c r="A982" s="11" t="s">
        <v>810</v>
      </c>
      <c r="B982" s="13" t="s">
        <v>598</v>
      </c>
      <c r="C982" s="11" t="s">
        <v>342</v>
      </c>
      <c r="D982" s="172"/>
      <c r="E982" s="10"/>
      <c r="F982" s="706"/>
      <c r="G982" s="708"/>
      <c r="H982" s="547">
        <f>H979*0.15</f>
        <v>76.06</v>
      </c>
      <c r="I982" s="159"/>
    </row>
    <row r="983" spans="1:9" ht="15">
      <c r="A983" s="558" t="s">
        <v>811</v>
      </c>
      <c r="B983" s="559" t="s">
        <v>806</v>
      </c>
      <c r="C983" s="148" t="s">
        <v>342</v>
      </c>
      <c r="D983" s="148"/>
      <c r="E983" s="170"/>
      <c r="F983" s="729"/>
      <c r="G983" s="730"/>
      <c r="H983" s="560">
        <f>H979+H980+H982</f>
        <v>750.45</v>
      </c>
      <c r="I983" s="159"/>
    </row>
    <row r="984" spans="1:9" ht="15">
      <c r="A984" s="11" t="s">
        <v>812</v>
      </c>
      <c r="B984" s="561" t="s">
        <v>1066</v>
      </c>
      <c r="C984" s="11" t="s">
        <v>342</v>
      </c>
      <c r="D984" s="11"/>
      <c r="E984" s="169"/>
      <c r="F984" s="729"/>
      <c r="G984" s="730"/>
      <c r="H984" s="560">
        <f>H983</f>
        <v>750.45</v>
      </c>
      <c r="I984" s="159"/>
    </row>
    <row r="985" spans="1:9" ht="15">
      <c r="A985" s="704"/>
      <c r="B985" s="704"/>
      <c r="C985" s="704"/>
      <c r="D985" s="704"/>
      <c r="E985" s="704"/>
      <c r="F985" s="704"/>
      <c r="G985" s="704"/>
      <c r="H985" s="704"/>
      <c r="I985" s="159"/>
    </row>
    <row r="986" spans="1:9" ht="15">
      <c r="A986" s="13"/>
      <c r="B986" s="204"/>
      <c r="C986" s="10"/>
      <c r="D986" s="10"/>
      <c r="E986" s="10"/>
      <c r="F986" s="10"/>
      <c r="G986" s="10"/>
      <c r="H986" s="205"/>
      <c r="I986" s="159"/>
    </row>
    <row r="987" spans="1:9" ht="15">
      <c r="A987" s="13"/>
      <c r="B987" s="204"/>
      <c r="C987" s="10"/>
      <c r="D987" s="10"/>
      <c r="E987" s="10"/>
      <c r="F987" s="10"/>
      <c r="G987" s="10"/>
      <c r="H987" s="205"/>
      <c r="I987" s="159"/>
    </row>
    <row r="988" spans="1:9" ht="15">
      <c r="A988" s="13"/>
      <c r="B988" s="204"/>
      <c r="C988" s="10"/>
      <c r="D988" s="10"/>
      <c r="E988" s="10"/>
      <c r="F988" s="10"/>
      <c r="G988" s="10"/>
      <c r="H988" s="205"/>
      <c r="I988" s="159"/>
    </row>
    <row r="989" spans="1:9" ht="15">
      <c r="A989" s="13"/>
      <c r="B989" s="204"/>
      <c r="C989" s="10"/>
      <c r="D989" s="10"/>
      <c r="E989" s="10"/>
      <c r="F989" s="10"/>
      <c r="G989" s="10"/>
      <c r="H989" s="205"/>
      <c r="I989" s="159"/>
    </row>
    <row r="990" spans="1:9" ht="15">
      <c r="A990" s="13"/>
      <c r="B990" s="204"/>
      <c r="C990" s="10"/>
      <c r="D990" s="10"/>
      <c r="E990" s="10"/>
      <c r="F990" s="10"/>
      <c r="G990" s="10"/>
      <c r="H990" s="205"/>
      <c r="I990" s="159"/>
    </row>
    <row r="991" spans="1:9" ht="15">
      <c r="A991" s="13"/>
      <c r="B991" s="204"/>
      <c r="C991" s="10"/>
      <c r="D991" s="10"/>
      <c r="E991" s="10"/>
      <c r="F991" s="10"/>
      <c r="G991" s="10"/>
      <c r="H991" s="205"/>
      <c r="I991" s="159"/>
    </row>
    <row r="992" spans="1:9" ht="15">
      <c r="A992" s="13"/>
      <c r="B992" s="204"/>
      <c r="C992" s="10"/>
      <c r="D992" s="10"/>
      <c r="E992" s="10"/>
      <c r="F992" s="10"/>
      <c r="G992" s="10"/>
      <c r="H992" s="205"/>
      <c r="I992" s="159"/>
    </row>
    <row r="993" spans="1:9" ht="15">
      <c r="A993" s="13"/>
      <c r="B993" s="204"/>
      <c r="C993" s="10"/>
      <c r="D993" s="10"/>
      <c r="E993" s="10"/>
      <c r="F993" s="10"/>
      <c r="G993" s="10"/>
      <c r="H993" s="205"/>
      <c r="I993" s="159"/>
    </row>
    <row r="994" spans="1:9" ht="15">
      <c r="A994" s="13"/>
      <c r="B994" s="204"/>
      <c r="C994" s="10"/>
      <c r="D994" s="10"/>
      <c r="E994" s="10"/>
      <c r="F994" s="10"/>
      <c r="G994" s="10"/>
      <c r="H994" s="205"/>
      <c r="I994" s="159"/>
    </row>
    <row r="995" spans="1:9" ht="15">
      <c r="A995" s="13"/>
      <c r="B995" s="204"/>
      <c r="C995" s="10"/>
      <c r="D995" s="10"/>
      <c r="E995" s="10"/>
      <c r="F995" s="10"/>
      <c r="G995" s="10"/>
      <c r="H995" s="205"/>
      <c r="I995" s="159"/>
    </row>
    <row r="996" spans="1:9" ht="15">
      <c r="A996" s="13"/>
      <c r="B996" s="204"/>
      <c r="C996" s="10"/>
      <c r="D996" s="10"/>
      <c r="E996" s="10"/>
      <c r="F996" s="10"/>
      <c r="G996" s="10"/>
      <c r="H996" s="205"/>
      <c r="I996" s="159"/>
    </row>
    <row r="997" spans="1:9" ht="15">
      <c r="A997" s="13"/>
      <c r="B997" s="204"/>
      <c r="C997" s="10"/>
      <c r="D997" s="10"/>
      <c r="E997" s="10"/>
      <c r="F997" s="10"/>
      <c r="G997" s="10"/>
      <c r="H997" s="205"/>
      <c r="I997" s="159"/>
    </row>
    <row r="998" spans="1:9" ht="15">
      <c r="A998" s="13"/>
      <c r="B998" s="204"/>
      <c r="C998" s="10"/>
      <c r="D998" s="10"/>
      <c r="E998" s="10"/>
      <c r="F998" s="10"/>
      <c r="G998" s="10"/>
      <c r="H998" s="205"/>
      <c r="I998" s="159"/>
    </row>
    <row r="999" spans="1:9" ht="15">
      <c r="A999" s="13"/>
      <c r="B999" s="204"/>
      <c r="C999" s="10"/>
      <c r="D999" s="10"/>
      <c r="E999" s="10"/>
      <c r="F999" s="10"/>
      <c r="G999" s="10"/>
      <c r="H999" s="205"/>
      <c r="I999" s="159"/>
    </row>
    <row r="1000" spans="1:9" ht="15">
      <c r="A1000" s="13"/>
      <c r="B1000" s="204"/>
      <c r="C1000" s="10"/>
      <c r="D1000" s="10"/>
      <c r="E1000" s="10"/>
      <c r="F1000" s="10"/>
      <c r="G1000" s="10"/>
      <c r="H1000" s="205"/>
      <c r="I1000" s="159"/>
    </row>
    <row r="1001" spans="1:9" ht="15">
      <c r="A1001" s="13"/>
      <c r="B1001" s="204"/>
      <c r="C1001" s="10"/>
      <c r="D1001" s="10"/>
      <c r="E1001" s="10"/>
      <c r="F1001" s="10"/>
      <c r="G1001" s="10"/>
      <c r="H1001" s="205"/>
      <c r="I1001" s="159"/>
    </row>
    <row r="1002" spans="1:9" ht="15">
      <c r="A1002" s="13"/>
      <c r="B1002" s="204"/>
      <c r="C1002" s="10"/>
      <c r="D1002" s="10"/>
      <c r="E1002" s="10"/>
      <c r="F1002" s="10"/>
      <c r="G1002" s="10"/>
      <c r="H1002" s="205"/>
      <c r="I1002" s="159"/>
    </row>
    <row r="1003" spans="1:9" ht="15">
      <c r="A1003" s="13"/>
      <c r="B1003" s="204"/>
      <c r="C1003" s="10"/>
      <c r="D1003" s="10"/>
      <c r="E1003" s="10"/>
      <c r="F1003" s="10"/>
      <c r="G1003" s="10"/>
      <c r="H1003" s="205"/>
      <c r="I1003" s="159"/>
    </row>
    <row r="1004" spans="1:9" ht="15">
      <c r="A1004" s="13"/>
      <c r="B1004" s="204"/>
      <c r="C1004" s="10"/>
      <c r="D1004" s="10"/>
      <c r="E1004" s="10"/>
      <c r="F1004" s="10"/>
      <c r="G1004" s="10"/>
      <c r="H1004" s="205"/>
      <c r="I1004" s="159"/>
    </row>
    <row r="1005" spans="1:9" ht="15">
      <c r="A1005" s="13"/>
      <c r="B1005" s="204"/>
      <c r="C1005" s="10"/>
      <c r="D1005" s="10"/>
      <c r="E1005" s="10"/>
      <c r="F1005" s="10"/>
      <c r="G1005" s="10"/>
      <c r="H1005" s="205"/>
      <c r="I1005" s="159"/>
    </row>
    <row r="1006" spans="1:9" ht="15">
      <c r="A1006" s="13"/>
      <c r="B1006" s="204"/>
      <c r="C1006" s="10"/>
      <c r="D1006" s="10"/>
      <c r="E1006" s="10"/>
      <c r="F1006" s="10"/>
      <c r="G1006" s="10"/>
      <c r="H1006" s="205"/>
      <c r="I1006" s="159"/>
    </row>
    <row r="1007" spans="1:9" ht="15">
      <c r="A1007" s="13"/>
      <c r="B1007" s="204"/>
      <c r="C1007" s="10"/>
      <c r="D1007" s="10"/>
      <c r="E1007" s="10"/>
      <c r="F1007" s="10"/>
      <c r="G1007" s="10"/>
      <c r="H1007" s="205"/>
      <c r="I1007" s="159"/>
    </row>
    <row r="1008" spans="1:9" ht="15">
      <c r="A1008" s="13"/>
      <c r="B1008" s="204"/>
      <c r="C1008" s="10"/>
      <c r="D1008" s="10"/>
      <c r="E1008" s="10"/>
      <c r="F1008" s="10"/>
      <c r="G1008" s="10"/>
      <c r="H1008" s="205"/>
      <c r="I1008" s="159"/>
    </row>
    <row r="1009" spans="1:9" ht="15">
      <c r="A1009" s="13"/>
      <c r="B1009" s="204"/>
      <c r="C1009" s="10"/>
      <c r="D1009" s="10"/>
      <c r="E1009" s="10"/>
      <c r="F1009" s="10"/>
      <c r="G1009" s="10"/>
      <c r="H1009" s="205"/>
      <c r="I1009" s="159"/>
    </row>
    <row r="1010" spans="1:9" ht="15">
      <c r="A1010" s="13"/>
      <c r="B1010" s="204"/>
      <c r="C1010" s="10"/>
      <c r="D1010" s="10"/>
      <c r="E1010" s="10"/>
      <c r="F1010" s="10"/>
      <c r="G1010" s="10"/>
      <c r="H1010" s="205"/>
      <c r="I1010" s="159"/>
    </row>
    <row r="1011" spans="1:9" ht="15">
      <c r="A1011" s="13"/>
      <c r="B1011" s="204"/>
      <c r="C1011" s="10"/>
      <c r="D1011" s="10"/>
      <c r="E1011" s="10"/>
      <c r="F1011" s="10"/>
      <c r="G1011" s="10"/>
      <c r="H1011" s="205"/>
      <c r="I1011" s="159"/>
    </row>
    <row r="1012" spans="1:9" ht="15">
      <c r="A1012" s="13"/>
      <c r="B1012" s="204"/>
      <c r="C1012" s="10"/>
      <c r="D1012" s="10"/>
      <c r="E1012" s="10"/>
      <c r="F1012" s="10"/>
      <c r="G1012" s="10"/>
      <c r="H1012" s="205"/>
      <c r="I1012" s="159"/>
    </row>
    <row r="1013" spans="1:9" ht="15">
      <c r="A1013" s="13"/>
      <c r="B1013" s="204"/>
      <c r="C1013" s="10"/>
      <c r="D1013" s="10"/>
      <c r="E1013" s="10"/>
      <c r="F1013" s="10"/>
      <c r="G1013" s="10"/>
      <c r="H1013" s="205"/>
      <c r="I1013" s="159"/>
    </row>
    <row r="1014" spans="1:9" ht="15">
      <c r="A1014" s="13"/>
      <c r="B1014" s="204"/>
      <c r="C1014" s="10"/>
      <c r="D1014" s="10"/>
      <c r="E1014" s="10"/>
      <c r="F1014" s="10"/>
      <c r="G1014" s="10"/>
      <c r="H1014" s="205"/>
      <c r="I1014" s="159"/>
    </row>
    <row r="1015" spans="1:9" ht="15">
      <c r="A1015" s="13"/>
      <c r="B1015" s="204"/>
      <c r="C1015" s="10"/>
      <c r="D1015" s="10"/>
      <c r="E1015" s="10"/>
      <c r="F1015" s="10"/>
      <c r="G1015" s="10"/>
      <c r="H1015" s="205"/>
      <c r="I1015" s="159"/>
    </row>
    <row r="1016" spans="1:9" ht="15">
      <c r="A1016" s="13"/>
      <c r="B1016" s="204"/>
      <c r="C1016" s="10"/>
      <c r="D1016" s="10"/>
      <c r="E1016" s="10"/>
      <c r="F1016" s="10"/>
      <c r="G1016" s="10"/>
      <c r="H1016" s="205"/>
      <c r="I1016" s="159"/>
    </row>
    <row r="1017" spans="1:9" ht="15">
      <c r="A1017" s="733" t="s">
        <v>1681</v>
      </c>
      <c r="B1017" s="733"/>
      <c r="C1017" s="733"/>
      <c r="D1017" s="733"/>
      <c r="E1017" s="733"/>
      <c r="F1017" s="733"/>
      <c r="G1017" s="733"/>
      <c r="H1017" s="733"/>
      <c r="I1017" s="159"/>
    </row>
    <row r="1018" spans="1:9" ht="15">
      <c r="A1018" s="733" t="s">
        <v>1231</v>
      </c>
      <c r="B1018" s="733"/>
      <c r="C1018" s="733"/>
      <c r="D1018" s="733"/>
      <c r="E1018" s="733"/>
      <c r="F1018" s="733"/>
      <c r="G1018" s="733"/>
      <c r="H1018" s="733"/>
      <c r="I1018" s="159"/>
    </row>
    <row r="1019" spans="1:9" ht="15">
      <c r="A1019" s="745" t="s">
        <v>39</v>
      </c>
      <c r="B1019" s="745"/>
      <c r="C1019" s="745"/>
      <c r="D1019" s="745"/>
      <c r="E1019" s="745"/>
      <c r="F1019" s="745"/>
      <c r="G1019" s="745"/>
      <c r="H1019" s="745"/>
      <c r="I1019" s="159"/>
    </row>
    <row r="1020" spans="1:9" ht="15">
      <c r="A1020" s="745"/>
      <c r="B1020" s="745"/>
      <c r="C1020" s="745"/>
      <c r="D1020" s="745"/>
      <c r="E1020" s="745"/>
      <c r="F1020" s="745"/>
      <c r="G1020" s="745"/>
      <c r="H1020" s="745"/>
      <c r="I1020" s="159"/>
    </row>
    <row r="1021" spans="1:9" ht="15">
      <c r="A1021" s="6"/>
      <c r="B1021" s="746" t="s">
        <v>1086</v>
      </c>
      <c r="C1021" s="746"/>
      <c r="D1021" s="746"/>
      <c r="E1021" s="6">
        <v>1</v>
      </c>
      <c r="F1021" s="6" t="s">
        <v>432</v>
      </c>
      <c r="G1021" s="6"/>
      <c r="H1021" s="167"/>
      <c r="I1021" s="159"/>
    </row>
    <row r="1022" spans="1:9" ht="15">
      <c r="A1022" s="6"/>
      <c r="B1022" s="746" t="s">
        <v>1087</v>
      </c>
      <c r="C1022" s="746"/>
      <c r="D1022" s="746"/>
      <c r="E1022" s="6">
        <v>0.56</v>
      </c>
      <c r="F1022" s="6" t="s">
        <v>1135</v>
      </c>
      <c r="G1022" s="6"/>
      <c r="H1022" s="167"/>
      <c r="I1022" s="159"/>
    </row>
    <row r="1023" spans="1:9" ht="15">
      <c r="A1023" s="6"/>
      <c r="B1023" s="744" t="s">
        <v>837</v>
      </c>
      <c r="C1023" s="744"/>
      <c r="D1023" s="744"/>
      <c r="E1023" s="6"/>
      <c r="F1023" s="6"/>
      <c r="G1023" s="6"/>
      <c r="H1023" s="167"/>
      <c r="I1023" s="159"/>
    </row>
    <row r="1024" spans="1:9" ht="15">
      <c r="A1024" s="6"/>
      <c r="B1024" s="744" t="s">
        <v>838</v>
      </c>
      <c r="C1024" s="744"/>
      <c r="D1024" s="744"/>
      <c r="E1024" s="6"/>
      <c r="F1024" s="6"/>
      <c r="G1024" s="6"/>
      <c r="H1024" s="167"/>
      <c r="I1024" s="159"/>
    </row>
    <row r="1025" spans="1:9" ht="15">
      <c r="A1025" s="6"/>
      <c r="B1025" s="744" t="s">
        <v>839</v>
      </c>
      <c r="C1025" s="744"/>
      <c r="D1025" s="744"/>
      <c r="E1025" s="6">
        <v>1.15</v>
      </c>
      <c r="F1025" s="400" t="s">
        <v>840</v>
      </c>
      <c r="G1025" s="733">
        <v>2.313</v>
      </c>
      <c r="H1025" s="733"/>
      <c r="I1025" s="159"/>
    </row>
    <row r="1026" spans="1:9" ht="15">
      <c r="A1026" s="6"/>
      <c r="B1026" s="744" t="s">
        <v>841</v>
      </c>
      <c r="C1026" s="744"/>
      <c r="D1026" s="744"/>
      <c r="E1026" s="6"/>
      <c r="F1026" s="6"/>
      <c r="G1026" s="6"/>
      <c r="H1026" s="167"/>
      <c r="I1026" s="159"/>
    </row>
    <row r="1027" spans="1:9" ht="15">
      <c r="A1027" s="6"/>
      <c r="B1027" s="744" t="s">
        <v>842</v>
      </c>
      <c r="C1027" s="744"/>
      <c r="D1027" s="744"/>
      <c r="E1027" s="6">
        <v>1.11</v>
      </c>
      <c r="F1027" s="6"/>
      <c r="G1027" s="6"/>
      <c r="H1027" s="167"/>
      <c r="I1027" s="159"/>
    </row>
    <row r="1028" spans="1:9" ht="15">
      <c r="A1028" s="6"/>
      <c r="B1028" s="744" t="s">
        <v>843</v>
      </c>
      <c r="C1028" s="744"/>
      <c r="D1028" s="744"/>
      <c r="E1028" s="6">
        <v>1.07</v>
      </c>
      <c r="F1028" s="6"/>
      <c r="G1028" s="6"/>
      <c r="H1028" s="167"/>
      <c r="I1028" s="159"/>
    </row>
    <row r="1029" spans="1:9" ht="15">
      <c r="A1029" s="123"/>
      <c r="B1029" s="398"/>
      <c r="C1029" s="123"/>
      <c r="D1029" s="123" t="s">
        <v>1049</v>
      </c>
      <c r="E1029" s="123" t="s">
        <v>1050</v>
      </c>
      <c r="F1029" s="703"/>
      <c r="G1029" s="705"/>
      <c r="H1029" s="545" t="s">
        <v>1051</v>
      </c>
      <c r="I1029" s="159"/>
    </row>
    <row r="1030" spans="1:9" ht="15">
      <c r="A1030" s="9" t="s">
        <v>1052</v>
      </c>
      <c r="B1030" s="172" t="s">
        <v>1091</v>
      </c>
      <c r="C1030" s="9" t="s">
        <v>1054</v>
      </c>
      <c r="D1030" s="9" t="s">
        <v>1055</v>
      </c>
      <c r="E1030" s="9" t="s">
        <v>335</v>
      </c>
      <c r="F1030" s="727" t="s">
        <v>1056</v>
      </c>
      <c r="G1030" s="728"/>
      <c r="H1030" s="101" t="s">
        <v>1057</v>
      </c>
      <c r="I1030" s="159"/>
    </row>
    <row r="1031" spans="1:9" ht="15">
      <c r="A1031" s="9" t="s">
        <v>539</v>
      </c>
      <c r="B1031" s="172"/>
      <c r="C1031" s="9" t="s">
        <v>309</v>
      </c>
      <c r="D1031" s="9" t="s">
        <v>1058</v>
      </c>
      <c r="E1031" s="9" t="s">
        <v>501</v>
      </c>
      <c r="F1031" s="727"/>
      <c r="G1031" s="728"/>
      <c r="H1031" s="101" t="s">
        <v>311</v>
      </c>
      <c r="I1031" s="159"/>
    </row>
    <row r="1032" spans="1:9" ht="15">
      <c r="A1032" s="9"/>
      <c r="B1032" s="399"/>
      <c r="C1032" s="11"/>
      <c r="D1032" s="11" t="s">
        <v>1059</v>
      </c>
      <c r="E1032" s="11"/>
      <c r="F1032" s="706"/>
      <c r="G1032" s="707"/>
      <c r="H1032" s="547"/>
      <c r="I1032" s="159"/>
    </row>
    <row r="1033" spans="1:9" ht="15">
      <c r="A1033" s="148">
        <v>1</v>
      </c>
      <c r="B1033" s="148">
        <v>2</v>
      </c>
      <c r="C1033" s="123">
        <v>3</v>
      </c>
      <c r="D1033" s="169">
        <v>4</v>
      </c>
      <c r="E1033" s="148">
        <v>5</v>
      </c>
      <c r="F1033" s="706">
        <v>6</v>
      </c>
      <c r="G1033" s="707"/>
      <c r="H1033" s="149">
        <v>7</v>
      </c>
      <c r="I1033" s="159"/>
    </row>
    <row r="1034" spans="1:9" ht="15">
      <c r="A1034" s="123" t="s">
        <v>343</v>
      </c>
      <c r="B1034" s="505" t="s">
        <v>1060</v>
      </c>
      <c r="C1034" s="123" t="s">
        <v>342</v>
      </c>
      <c r="D1034" s="398"/>
      <c r="E1034" s="548"/>
      <c r="F1034" s="703"/>
      <c r="G1034" s="705"/>
      <c r="H1034" s="545">
        <f>SUM(H1035:H1037)</f>
        <v>1105.98</v>
      </c>
      <c r="I1034" s="159"/>
    </row>
    <row r="1035" spans="1:9" ht="15">
      <c r="A1035" s="9"/>
      <c r="B1035" s="505" t="s">
        <v>594</v>
      </c>
      <c r="C1035" s="9" t="s">
        <v>1061</v>
      </c>
      <c r="D1035" s="577">
        <v>539</v>
      </c>
      <c r="E1035" s="159">
        <f>D1035*G1025</f>
        <v>1246.71</v>
      </c>
      <c r="F1035" s="727">
        <v>0.56</v>
      </c>
      <c r="G1035" s="728"/>
      <c r="H1035" s="101">
        <f>E1035*F1035</f>
        <v>698.16</v>
      </c>
      <c r="I1035" s="159"/>
    </row>
    <row r="1036" spans="1:9" ht="15">
      <c r="A1036" s="9"/>
      <c r="B1036" s="13" t="s">
        <v>595</v>
      </c>
      <c r="C1036" s="9" t="s">
        <v>699</v>
      </c>
      <c r="D1036" s="577">
        <v>287</v>
      </c>
      <c r="E1036" s="159">
        <f>D1036*G1025</f>
        <v>663.83</v>
      </c>
      <c r="F1036" s="727">
        <v>0.56</v>
      </c>
      <c r="G1036" s="728"/>
      <c r="H1036" s="101">
        <f>E1036*F1036</f>
        <v>371.74</v>
      </c>
      <c r="I1036" s="159"/>
    </row>
    <row r="1037" spans="1:9" ht="15">
      <c r="A1037" s="9"/>
      <c r="B1037" s="13" t="s">
        <v>797</v>
      </c>
      <c r="C1037" s="9" t="s">
        <v>699</v>
      </c>
      <c r="D1037" s="577">
        <v>780</v>
      </c>
      <c r="E1037" s="159">
        <f>D1037*G1025</f>
        <v>1804.14</v>
      </c>
      <c r="F1037" s="727">
        <v>0.02</v>
      </c>
      <c r="G1037" s="728"/>
      <c r="H1037" s="101">
        <f>E1037*F1037</f>
        <v>36.08</v>
      </c>
      <c r="I1037" s="159"/>
    </row>
    <row r="1038" spans="1:9" ht="15">
      <c r="A1038" s="9" t="s">
        <v>349</v>
      </c>
      <c r="B1038" s="13" t="s">
        <v>1062</v>
      </c>
      <c r="C1038" s="9" t="s">
        <v>342</v>
      </c>
      <c r="D1038" s="172"/>
      <c r="E1038" s="10"/>
      <c r="F1038" s="727"/>
      <c r="G1038" s="728"/>
      <c r="H1038" s="101">
        <f>H1034*0.079</f>
        <v>87.37</v>
      </c>
      <c r="I1038" s="159"/>
    </row>
    <row r="1039" spans="1:9" ht="15">
      <c r="A1039" s="9" t="s">
        <v>355</v>
      </c>
      <c r="B1039" s="13" t="s">
        <v>1063</v>
      </c>
      <c r="C1039" s="9" t="s">
        <v>342</v>
      </c>
      <c r="D1039" s="172"/>
      <c r="E1039" s="10"/>
      <c r="F1039" s="727"/>
      <c r="G1039" s="728"/>
      <c r="H1039" s="101">
        <f>H1034+H1038</f>
        <v>1193.35</v>
      </c>
      <c r="I1039" s="159"/>
    </row>
    <row r="1040" spans="1:9" ht="15">
      <c r="A1040" s="9" t="s">
        <v>807</v>
      </c>
      <c r="B1040" s="13" t="s">
        <v>1064</v>
      </c>
      <c r="C1040" s="9" t="s">
        <v>342</v>
      </c>
      <c r="D1040" s="172"/>
      <c r="E1040" s="10"/>
      <c r="F1040" s="727"/>
      <c r="G1040" s="728"/>
      <c r="H1040" s="101">
        <f>H1039*1.15</f>
        <v>1372.35</v>
      </c>
      <c r="I1040" s="159"/>
    </row>
    <row r="1041" spans="1:9" ht="35.25" customHeight="1">
      <c r="A1041" s="9" t="s">
        <v>808</v>
      </c>
      <c r="B1041" s="581" t="s">
        <v>1680</v>
      </c>
      <c r="C1041" s="9" t="s">
        <v>342</v>
      </c>
      <c r="D1041" s="172"/>
      <c r="E1041" s="10"/>
      <c r="F1041" s="727"/>
      <c r="G1041" s="728"/>
      <c r="H1041" s="101">
        <f>H1040*0.33</f>
        <v>452.88</v>
      </c>
      <c r="I1041" s="159"/>
    </row>
    <row r="1042" spans="1:9" ht="15">
      <c r="A1042" s="9" t="s">
        <v>809</v>
      </c>
      <c r="B1042" s="13" t="s">
        <v>1234</v>
      </c>
      <c r="C1042" s="9"/>
      <c r="D1042" s="551"/>
      <c r="E1042" s="10"/>
      <c r="F1042" s="727"/>
      <c r="G1042" s="728"/>
      <c r="H1042" s="101"/>
      <c r="I1042" s="159"/>
    </row>
    <row r="1043" spans="1:9" ht="15">
      <c r="A1043" s="11" t="s">
        <v>810</v>
      </c>
      <c r="B1043" s="13" t="s">
        <v>1065</v>
      </c>
      <c r="C1043" s="11" t="s">
        <v>342</v>
      </c>
      <c r="D1043" s="172"/>
      <c r="E1043" s="10"/>
      <c r="F1043" s="706"/>
      <c r="G1043" s="708"/>
      <c r="H1043" s="547">
        <f>H1054*1.07</f>
        <v>42.32</v>
      </c>
      <c r="I1043" s="159"/>
    </row>
    <row r="1044" spans="1:9" ht="15">
      <c r="A1044" s="558" t="s">
        <v>811</v>
      </c>
      <c r="B1044" s="559" t="s">
        <v>806</v>
      </c>
      <c r="C1044" s="148" t="s">
        <v>342</v>
      </c>
      <c r="D1044" s="148"/>
      <c r="E1044" s="170"/>
      <c r="F1044" s="729"/>
      <c r="G1044" s="730"/>
      <c r="H1044" s="560">
        <f>H1040+H1041+H1043</f>
        <v>1867.55</v>
      </c>
      <c r="I1044" s="159"/>
    </row>
    <row r="1045" spans="1:9" ht="15">
      <c r="A1045" s="11" t="s">
        <v>812</v>
      </c>
      <c r="B1045" s="561" t="s">
        <v>1066</v>
      </c>
      <c r="C1045" s="11" t="s">
        <v>342</v>
      </c>
      <c r="D1045" s="11"/>
      <c r="E1045" s="169"/>
      <c r="F1045" s="729"/>
      <c r="G1045" s="730"/>
      <c r="H1045" s="560">
        <f>H1044</f>
        <v>1867.55</v>
      </c>
      <c r="I1045" s="159"/>
    </row>
    <row r="1046" spans="1:9" ht="15">
      <c r="A1046" s="704"/>
      <c r="B1046" s="704"/>
      <c r="C1046" s="704"/>
      <c r="D1046" s="704"/>
      <c r="E1046" s="704"/>
      <c r="F1046" s="704"/>
      <c r="G1046" s="704"/>
      <c r="H1046" s="704"/>
      <c r="I1046" s="159"/>
    </row>
    <row r="1047" spans="1:9" ht="15">
      <c r="A1047" s="733" t="s">
        <v>1682</v>
      </c>
      <c r="B1047" s="733"/>
      <c r="C1047" s="733"/>
      <c r="D1047" s="733"/>
      <c r="E1047" s="733"/>
      <c r="F1047" s="733"/>
      <c r="G1047" s="733"/>
      <c r="H1047" s="733"/>
      <c r="I1047" s="159"/>
    </row>
    <row r="1048" spans="1:9" ht="15">
      <c r="A1048" s="707" t="s">
        <v>1068</v>
      </c>
      <c r="B1048" s="707"/>
      <c r="C1048" s="707"/>
      <c r="D1048" s="707"/>
      <c r="E1048" s="707"/>
      <c r="F1048" s="707"/>
      <c r="G1048" s="707"/>
      <c r="H1048" s="707"/>
      <c r="I1048" s="159"/>
    </row>
    <row r="1049" spans="1:9" ht="15">
      <c r="A1049" s="123" t="s">
        <v>1052</v>
      </c>
      <c r="B1049" s="397" t="s">
        <v>844</v>
      </c>
      <c r="C1049" s="123"/>
      <c r="D1049" s="397" t="s">
        <v>1069</v>
      </c>
      <c r="E1049" s="123" t="s">
        <v>1070</v>
      </c>
      <c r="F1049" s="703" t="s">
        <v>1071</v>
      </c>
      <c r="G1049" s="705"/>
      <c r="H1049" s="545" t="s">
        <v>1072</v>
      </c>
      <c r="I1049" s="159"/>
    </row>
    <row r="1050" spans="1:9" ht="15">
      <c r="A1050" s="9" t="s">
        <v>539</v>
      </c>
      <c r="B1050" s="10" t="s">
        <v>491</v>
      </c>
      <c r="C1050" s="9" t="s">
        <v>1073</v>
      </c>
      <c r="D1050" s="10" t="s">
        <v>1074</v>
      </c>
      <c r="E1050" s="9" t="s">
        <v>1075</v>
      </c>
      <c r="F1050" s="727" t="s">
        <v>1076</v>
      </c>
      <c r="G1050" s="728"/>
      <c r="H1050" s="101" t="s">
        <v>1077</v>
      </c>
      <c r="I1050" s="159"/>
    </row>
    <row r="1051" spans="1:9" ht="15">
      <c r="A1051" s="9"/>
      <c r="B1051" s="10" t="s">
        <v>1078</v>
      </c>
      <c r="C1051" s="9" t="s">
        <v>1079</v>
      </c>
      <c r="D1051" s="10" t="s">
        <v>342</v>
      </c>
      <c r="E1051" s="9" t="s">
        <v>1080</v>
      </c>
      <c r="F1051" s="727" t="s">
        <v>1135</v>
      </c>
      <c r="G1051" s="728"/>
      <c r="H1051" s="101" t="s">
        <v>1082</v>
      </c>
      <c r="I1051" s="159"/>
    </row>
    <row r="1052" spans="1:9" ht="15">
      <c r="A1052" s="11"/>
      <c r="B1052" s="169"/>
      <c r="C1052" s="11"/>
      <c r="D1052" s="169"/>
      <c r="E1052" s="11" t="s">
        <v>1083</v>
      </c>
      <c r="F1052" s="706"/>
      <c r="G1052" s="708"/>
      <c r="H1052" s="547" t="s">
        <v>1084</v>
      </c>
      <c r="I1052" s="159"/>
    </row>
    <row r="1053" spans="1:9" ht="29.25" customHeight="1">
      <c r="A1053" s="123" t="s">
        <v>343</v>
      </c>
      <c r="B1053" s="396" t="s">
        <v>976</v>
      </c>
      <c r="C1053" s="123">
        <v>1</v>
      </c>
      <c r="D1053" s="583">
        <v>107627</v>
      </c>
      <c r="E1053" s="123">
        <v>20</v>
      </c>
      <c r="F1053" s="703">
        <v>0.56</v>
      </c>
      <c r="G1053" s="705"/>
      <c r="H1053" s="562">
        <f>F1053*70.62</f>
        <v>39.55</v>
      </c>
      <c r="I1053" s="159"/>
    </row>
    <row r="1054" spans="1:9" ht="15">
      <c r="A1054" s="148"/>
      <c r="B1054" s="563" t="s">
        <v>701</v>
      </c>
      <c r="C1054" s="148"/>
      <c r="D1054" s="170"/>
      <c r="E1054" s="148"/>
      <c r="F1054" s="729"/>
      <c r="G1054" s="730"/>
      <c r="H1054" s="560">
        <f>H1053</f>
        <v>39.55</v>
      </c>
      <c r="I1054" s="159"/>
    </row>
    <row r="1055" spans="1:9" ht="15">
      <c r="A1055" s="13"/>
      <c r="B1055" s="204"/>
      <c r="C1055" s="10"/>
      <c r="D1055" s="10"/>
      <c r="E1055" s="10"/>
      <c r="F1055" s="10"/>
      <c r="G1055" s="10"/>
      <c r="H1055" s="205"/>
      <c r="I1055" s="159"/>
    </row>
    <row r="1056" spans="1:9" ht="15">
      <c r="A1056" s="13"/>
      <c r="B1056" s="204"/>
      <c r="C1056" s="10"/>
      <c r="D1056" s="10"/>
      <c r="E1056" s="10"/>
      <c r="F1056" s="10"/>
      <c r="G1056" s="10"/>
      <c r="H1056" s="205"/>
      <c r="I1056" s="159"/>
    </row>
    <row r="1057" spans="1:9" ht="15">
      <c r="A1057" s="13"/>
      <c r="B1057" s="204"/>
      <c r="C1057" s="10"/>
      <c r="D1057" s="10"/>
      <c r="E1057" s="10"/>
      <c r="F1057" s="10"/>
      <c r="G1057" s="10"/>
      <c r="H1057" s="205"/>
      <c r="I1057" s="159"/>
    </row>
    <row r="1058" spans="1:9" ht="15">
      <c r="A1058" s="13"/>
      <c r="B1058" s="204"/>
      <c r="C1058" s="10"/>
      <c r="D1058" s="10"/>
      <c r="E1058" s="10"/>
      <c r="F1058" s="10"/>
      <c r="G1058" s="10"/>
      <c r="H1058" s="205"/>
      <c r="I1058" s="159"/>
    </row>
    <row r="1059" spans="1:9" ht="15">
      <c r="A1059" s="13"/>
      <c r="B1059" s="204"/>
      <c r="C1059" s="10"/>
      <c r="D1059" s="10"/>
      <c r="E1059" s="10"/>
      <c r="F1059" s="10"/>
      <c r="G1059" s="10"/>
      <c r="H1059" s="205"/>
      <c r="I1059" s="159"/>
    </row>
    <row r="1060" spans="1:9" ht="15">
      <c r="A1060" s="13"/>
      <c r="B1060" s="204"/>
      <c r="C1060" s="10"/>
      <c r="D1060" s="10"/>
      <c r="E1060" s="10"/>
      <c r="F1060" s="10"/>
      <c r="G1060" s="10"/>
      <c r="H1060" s="205"/>
      <c r="I1060" s="159"/>
    </row>
    <row r="1061" spans="1:9" ht="15">
      <c r="A1061" s="13"/>
      <c r="B1061" s="204"/>
      <c r="C1061" s="10"/>
      <c r="D1061" s="10"/>
      <c r="E1061" s="10"/>
      <c r="F1061" s="10"/>
      <c r="G1061" s="10"/>
      <c r="H1061" s="205"/>
      <c r="I1061" s="159"/>
    </row>
    <row r="1062" spans="1:9" ht="15">
      <c r="A1062" s="13"/>
      <c r="B1062" s="204"/>
      <c r="C1062" s="10"/>
      <c r="D1062" s="10"/>
      <c r="E1062" s="10"/>
      <c r="F1062" s="10"/>
      <c r="G1062" s="10"/>
      <c r="H1062" s="205"/>
      <c r="I1062" s="159"/>
    </row>
    <row r="1063" spans="1:9" ht="15">
      <c r="A1063" s="13"/>
      <c r="B1063" s="204"/>
      <c r="C1063" s="10"/>
      <c r="D1063" s="10"/>
      <c r="E1063" s="10"/>
      <c r="F1063" s="10"/>
      <c r="G1063" s="10"/>
      <c r="H1063" s="205"/>
      <c r="I1063" s="159"/>
    </row>
    <row r="1064" spans="1:9" ht="15">
      <c r="A1064" s="13"/>
      <c r="B1064" s="204"/>
      <c r="C1064" s="10"/>
      <c r="D1064" s="10"/>
      <c r="E1064" s="10"/>
      <c r="F1064" s="10"/>
      <c r="G1064" s="10"/>
      <c r="H1064" s="205"/>
      <c r="I1064" s="159"/>
    </row>
    <row r="1065" spans="1:9" ht="15">
      <c r="A1065" s="13"/>
      <c r="B1065" s="204"/>
      <c r="C1065" s="10"/>
      <c r="D1065" s="10"/>
      <c r="E1065" s="10"/>
      <c r="F1065" s="10"/>
      <c r="G1065" s="10"/>
      <c r="H1065" s="205"/>
      <c r="I1065" s="159"/>
    </row>
    <row r="1066" spans="1:9" ht="15">
      <c r="A1066" s="13"/>
      <c r="B1066" s="204"/>
      <c r="C1066" s="10"/>
      <c r="D1066" s="10"/>
      <c r="E1066" s="10"/>
      <c r="F1066" s="10"/>
      <c r="G1066" s="10"/>
      <c r="H1066" s="205"/>
      <c r="I1066" s="159"/>
    </row>
    <row r="1067" spans="1:9" ht="15">
      <c r="A1067" s="13"/>
      <c r="B1067" s="204"/>
      <c r="C1067" s="10"/>
      <c r="D1067" s="10"/>
      <c r="E1067" s="10"/>
      <c r="F1067" s="10"/>
      <c r="G1067" s="10"/>
      <c r="H1067" s="205"/>
      <c r="I1067" s="159"/>
    </row>
    <row r="1068" spans="1:9" ht="15">
      <c r="A1068" s="13"/>
      <c r="B1068" s="204"/>
      <c r="C1068" s="10"/>
      <c r="D1068" s="10"/>
      <c r="E1068" s="10"/>
      <c r="F1068" s="10"/>
      <c r="G1068" s="10"/>
      <c r="H1068" s="205"/>
      <c r="I1068" s="159"/>
    </row>
    <row r="1069" spans="1:9" ht="15">
      <c r="A1069" s="13"/>
      <c r="B1069" s="204"/>
      <c r="C1069" s="10"/>
      <c r="D1069" s="10"/>
      <c r="E1069" s="10"/>
      <c r="F1069" s="10"/>
      <c r="G1069" s="10"/>
      <c r="H1069" s="205"/>
      <c r="I1069" s="159"/>
    </row>
    <row r="1070" spans="1:9" ht="15">
      <c r="A1070" s="13"/>
      <c r="B1070" s="204"/>
      <c r="C1070" s="10"/>
      <c r="D1070" s="10"/>
      <c r="E1070" s="10"/>
      <c r="F1070" s="10"/>
      <c r="G1070" s="10"/>
      <c r="H1070" s="205"/>
      <c r="I1070" s="159"/>
    </row>
    <row r="1071" spans="1:9" ht="15">
      <c r="A1071" s="13"/>
      <c r="B1071" s="204"/>
      <c r="C1071" s="10"/>
      <c r="D1071" s="10"/>
      <c r="E1071" s="10"/>
      <c r="F1071" s="10"/>
      <c r="G1071" s="10"/>
      <c r="H1071" s="205"/>
      <c r="I1071" s="159"/>
    </row>
    <row r="1072" spans="1:9" ht="15">
      <c r="A1072" s="13"/>
      <c r="B1072" s="204"/>
      <c r="C1072" s="10"/>
      <c r="D1072" s="10"/>
      <c r="E1072" s="10"/>
      <c r="F1072" s="10"/>
      <c r="G1072" s="10"/>
      <c r="H1072" s="205"/>
      <c r="I1072" s="159"/>
    </row>
    <row r="1073" spans="1:9" ht="15">
      <c r="A1073" s="13"/>
      <c r="B1073" s="204"/>
      <c r="C1073" s="10"/>
      <c r="D1073" s="10"/>
      <c r="E1073" s="10"/>
      <c r="F1073" s="10"/>
      <c r="G1073" s="10"/>
      <c r="H1073" s="205"/>
      <c r="I1073" s="159"/>
    </row>
    <row r="1074" spans="1:9" ht="15">
      <c r="A1074" s="13"/>
      <c r="B1074" s="204"/>
      <c r="C1074" s="10"/>
      <c r="D1074" s="10"/>
      <c r="E1074" s="10"/>
      <c r="F1074" s="10"/>
      <c r="G1074" s="10"/>
      <c r="H1074" s="205"/>
      <c r="I1074" s="159"/>
    </row>
    <row r="1075" spans="1:9" ht="15">
      <c r="A1075" s="13"/>
      <c r="B1075" s="204"/>
      <c r="C1075" s="10"/>
      <c r="D1075" s="10"/>
      <c r="E1075" s="10"/>
      <c r="F1075" s="10"/>
      <c r="G1075" s="10"/>
      <c r="H1075" s="205"/>
      <c r="I1075" s="159"/>
    </row>
    <row r="1076" spans="1:9" ht="15">
      <c r="A1076" s="733" t="s">
        <v>1700</v>
      </c>
      <c r="B1076" s="733"/>
      <c r="C1076" s="733"/>
      <c r="D1076" s="733"/>
      <c r="E1076" s="733"/>
      <c r="F1076" s="733"/>
      <c r="G1076" s="733"/>
      <c r="H1076" s="733"/>
      <c r="I1076" s="159"/>
    </row>
    <row r="1077" spans="1:9" ht="15">
      <c r="A1077" s="733" t="s">
        <v>831</v>
      </c>
      <c r="B1077" s="733"/>
      <c r="C1077" s="733"/>
      <c r="D1077" s="733"/>
      <c r="E1077" s="733"/>
      <c r="F1077" s="733"/>
      <c r="G1077" s="733"/>
      <c r="H1077" s="733"/>
      <c r="I1077" s="159"/>
    </row>
    <row r="1078" spans="1:9" ht="15">
      <c r="A1078" s="745" t="s">
        <v>1176</v>
      </c>
      <c r="B1078" s="745"/>
      <c r="C1078" s="745"/>
      <c r="D1078" s="745"/>
      <c r="E1078" s="745"/>
      <c r="F1078" s="745"/>
      <c r="G1078" s="745"/>
      <c r="H1078" s="745"/>
      <c r="I1078" s="159"/>
    </row>
    <row r="1079" spans="1:9" ht="15">
      <c r="A1079" s="6"/>
      <c r="B1079" s="746" t="s">
        <v>1086</v>
      </c>
      <c r="C1079" s="746"/>
      <c r="D1079" s="746"/>
      <c r="E1079" s="6">
        <v>1</v>
      </c>
      <c r="F1079" s="6" t="s">
        <v>1109</v>
      </c>
      <c r="G1079" s="6"/>
      <c r="H1079" s="167"/>
      <c r="I1079" s="159"/>
    </row>
    <row r="1080" spans="1:9" ht="15">
      <c r="A1080" s="6"/>
      <c r="B1080" s="746" t="s">
        <v>1087</v>
      </c>
      <c r="C1080" s="746"/>
      <c r="D1080" s="746"/>
      <c r="E1080" s="6">
        <v>1</v>
      </c>
      <c r="F1080" s="6" t="s">
        <v>1109</v>
      </c>
      <c r="G1080" s="6"/>
      <c r="H1080" s="167"/>
      <c r="I1080" s="159"/>
    </row>
    <row r="1081" spans="1:9" ht="15">
      <c r="A1081" s="6"/>
      <c r="B1081" s="744" t="s">
        <v>837</v>
      </c>
      <c r="C1081" s="744"/>
      <c r="D1081" s="744"/>
      <c r="E1081" s="6"/>
      <c r="F1081" s="6"/>
      <c r="G1081" s="6"/>
      <c r="H1081" s="167"/>
      <c r="I1081" s="159"/>
    </row>
    <row r="1082" spans="1:9" ht="15">
      <c r="A1082" s="6"/>
      <c r="B1082" s="744" t="s">
        <v>838</v>
      </c>
      <c r="C1082" s="744"/>
      <c r="D1082" s="744"/>
      <c r="E1082" s="6"/>
      <c r="F1082" s="6"/>
      <c r="G1082" s="6"/>
      <c r="H1082" s="167"/>
      <c r="I1082" s="159"/>
    </row>
    <row r="1083" spans="1:9" ht="15">
      <c r="A1083" s="6"/>
      <c r="B1083" s="744" t="s">
        <v>839</v>
      </c>
      <c r="C1083" s="744"/>
      <c r="D1083" s="744"/>
      <c r="E1083" s="6">
        <v>1.15</v>
      </c>
      <c r="F1083" s="400" t="s">
        <v>840</v>
      </c>
      <c r="G1083" s="733">
        <v>2.313</v>
      </c>
      <c r="H1083" s="733"/>
      <c r="I1083" s="159"/>
    </row>
    <row r="1084" spans="1:9" ht="15">
      <c r="A1084" s="6"/>
      <c r="B1084" s="744" t="s">
        <v>841</v>
      </c>
      <c r="C1084" s="744"/>
      <c r="D1084" s="744"/>
      <c r="E1084" s="6"/>
      <c r="F1084" s="6"/>
      <c r="G1084" s="6"/>
      <c r="H1084" s="167"/>
      <c r="I1084" s="159"/>
    </row>
    <row r="1085" spans="1:9" ht="15">
      <c r="A1085" s="6"/>
      <c r="B1085" s="744" t="s">
        <v>842</v>
      </c>
      <c r="C1085" s="744"/>
      <c r="D1085" s="744"/>
      <c r="E1085" s="6">
        <v>1.11</v>
      </c>
      <c r="F1085" s="6"/>
      <c r="G1085" s="6"/>
      <c r="H1085" s="167"/>
      <c r="I1085" s="159"/>
    </row>
    <row r="1086" spans="1:9" ht="15">
      <c r="A1086" s="6"/>
      <c r="B1086" s="744" t="s">
        <v>843</v>
      </c>
      <c r="C1086" s="744"/>
      <c r="D1086" s="744"/>
      <c r="E1086" s="6">
        <v>1.07</v>
      </c>
      <c r="F1086" s="6"/>
      <c r="G1086" s="6"/>
      <c r="H1086" s="167"/>
      <c r="I1086" s="159"/>
    </row>
    <row r="1087" spans="1:9" ht="15">
      <c r="A1087" s="123"/>
      <c r="B1087" s="398"/>
      <c r="C1087" s="123"/>
      <c r="D1087" s="123" t="s">
        <v>1049</v>
      </c>
      <c r="E1087" s="123" t="s">
        <v>1050</v>
      </c>
      <c r="F1087" s="703"/>
      <c r="G1087" s="705"/>
      <c r="H1087" s="545" t="s">
        <v>1051</v>
      </c>
      <c r="I1087" s="159"/>
    </row>
    <row r="1088" spans="1:9" ht="15">
      <c r="A1088" s="9" t="s">
        <v>1052</v>
      </c>
      <c r="B1088" s="172" t="s">
        <v>1091</v>
      </c>
      <c r="C1088" s="9" t="s">
        <v>1054</v>
      </c>
      <c r="D1088" s="9" t="s">
        <v>1055</v>
      </c>
      <c r="E1088" s="9" t="s">
        <v>335</v>
      </c>
      <c r="F1088" s="727" t="s">
        <v>1056</v>
      </c>
      <c r="G1088" s="728"/>
      <c r="H1088" s="101" t="s">
        <v>1057</v>
      </c>
      <c r="I1088" s="159"/>
    </row>
    <row r="1089" spans="1:9" ht="15">
      <c r="A1089" s="9" t="s">
        <v>539</v>
      </c>
      <c r="B1089" s="172"/>
      <c r="C1089" s="9" t="s">
        <v>309</v>
      </c>
      <c r="D1089" s="9" t="s">
        <v>1058</v>
      </c>
      <c r="E1089" s="9" t="s">
        <v>501</v>
      </c>
      <c r="F1089" s="727"/>
      <c r="G1089" s="728"/>
      <c r="H1089" s="101" t="s">
        <v>311</v>
      </c>
      <c r="I1089" s="159"/>
    </row>
    <row r="1090" spans="1:9" ht="15">
      <c r="A1090" s="9"/>
      <c r="B1090" s="399"/>
      <c r="C1090" s="11"/>
      <c r="D1090" s="11" t="s">
        <v>1059</v>
      </c>
      <c r="E1090" s="11"/>
      <c r="F1090" s="706"/>
      <c r="G1090" s="707"/>
      <c r="H1090" s="547"/>
      <c r="I1090" s="159"/>
    </row>
    <row r="1091" spans="1:9" ht="15">
      <c r="A1091" s="148">
        <v>1</v>
      </c>
      <c r="B1091" s="148">
        <v>2</v>
      </c>
      <c r="C1091" s="148">
        <v>3</v>
      </c>
      <c r="D1091" s="169">
        <v>4</v>
      </c>
      <c r="E1091" s="148">
        <v>5</v>
      </c>
      <c r="F1091" s="706">
        <v>6</v>
      </c>
      <c r="G1091" s="707"/>
      <c r="H1091" s="147">
        <v>7</v>
      </c>
      <c r="I1091" s="159"/>
    </row>
    <row r="1092" spans="1:9" ht="15">
      <c r="A1092" s="123" t="s">
        <v>343</v>
      </c>
      <c r="B1092" s="505" t="s">
        <v>1060</v>
      </c>
      <c r="C1092" s="123" t="s">
        <v>342</v>
      </c>
      <c r="D1092" s="123"/>
      <c r="E1092" s="548"/>
      <c r="F1092" s="703"/>
      <c r="G1092" s="705"/>
      <c r="H1092" s="545">
        <f>H1093</f>
        <v>6591.77</v>
      </c>
      <c r="I1092" s="159"/>
    </row>
    <row r="1093" spans="1:9" ht="15">
      <c r="A1093" s="9"/>
      <c r="B1093" s="505" t="s">
        <v>1177</v>
      </c>
      <c r="C1093" s="9" t="s">
        <v>1110</v>
      </c>
      <c r="D1093" s="584">
        <v>9499.6</v>
      </c>
      <c r="E1093" s="159">
        <f>D1093*G1083</f>
        <v>21972.57</v>
      </c>
      <c r="F1093" s="727">
        <v>0.3</v>
      </c>
      <c r="G1093" s="728"/>
      <c r="H1093" s="101">
        <f>E1093*F1093</f>
        <v>6591.77</v>
      </c>
      <c r="I1093" s="159"/>
    </row>
    <row r="1094" spans="1:9" ht="15">
      <c r="A1094" s="9" t="s">
        <v>349</v>
      </c>
      <c r="B1094" s="13" t="s">
        <v>1062</v>
      </c>
      <c r="C1094" s="9" t="s">
        <v>342</v>
      </c>
      <c r="D1094" s="9"/>
      <c r="E1094" s="10"/>
      <c r="F1094" s="727"/>
      <c r="G1094" s="728"/>
      <c r="H1094" s="101">
        <f>H1092*0.079</f>
        <v>520.75</v>
      </c>
      <c r="I1094" s="159"/>
    </row>
    <row r="1095" spans="1:9" ht="15">
      <c r="A1095" s="9" t="s">
        <v>355</v>
      </c>
      <c r="B1095" s="546" t="s">
        <v>1063</v>
      </c>
      <c r="C1095" s="9" t="s">
        <v>342</v>
      </c>
      <c r="D1095" s="9"/>
      <c r="E1095" s="10"/>
      <c r="F1095" s="727"/>
      <c r="G1095" s="728"/>
      <c r="H1095" s="101">
        <f>H1092+H1094</f>
        <v>7112.52</v>
      </c>
      <c r="I1095" s="159"/>
    </row>
    <row r="1096" spans="1:9" ht="15">
      <c r="A1096" s="9" t="s">
        <v>807</v>
      </c>
      <c r="B1096" s="546" t="s">
        <v>1064</v>
      </c>
      <c r="C1096" s="9" t="s">
        <v>342</v>
      </c>
      <c r="D1096" s="9"/>
      <c r="E1096" s="10"/>
      <c r="F1096" s="727"/>
      <c r="G1096" s="728"/>
      <c r="H1096" s="101">
        <f>H1095*1.15</f>
        <v>8179.4</v>
      </c>
      <c r="I1096" s="159"/>
    </row>
    <row r="1097" spans="1:9" ht="30" customHeight="1">
      <c r="A1097" s="9" t="s">
        <v>808</v>
      </c>
      <c r="B1097" s="570" t="s">
        <v>1701</v>
      </c>
      <c r="C1097" s="9" t="s">
        <v>342</v>
      </c>
      <c r="D1097" s="9"/>
      <c r="E1097" s="10"/>
      <c r="F1097" s="727"/>
      <c r="G1097" s="728"/>
      <c r="H1097" s="101">
        <f>H1096*0.33</f>
        <v>2699.2</v>
      </c>
      <c r="I1097" s="159"/>
    </row>
    <row r="1098" spans="1:9" ht="15">
      <c r="A1098" s="9" t="s">
        <v>809</v>
      </c>
      <c r="B1098" s="13" t="s">
        <v>1178</v>
      </c>
      <c r="C1098" s="9" t="s">
        <v>342</v>
      </c>
      <c r="D1098" s="9"/>
      <c r="E1098" s="10"/>
      <c r="F1098" s="727"/>
      <c r="G1098" s="728"/>
      <c r="H1098" s="101">
        <f>H1095*0.05*1.11</f>
        <v>394.74</v>
      </c>
      <c r="I1098" s="159"/>
    </row>
    <row r="1099" spans="1:9" ht="15">
      <c r="A1099" s="9" t="s">
        <v>810</v>
      </c>
      <c r="B1099" s="13" t="s">
        <v>1065</v>
      </c>
      <c r="C1099" s="9" t="s">
        <v>342</v>
      </c>
      <c r="D1099" s="9"/>
      <c r="E1099" s="10"/>
      <c r="F1099" s="727"/>
      <c r="G1099" s="728"/>
      <c r="H1099" s="101">
        <f>H1112*1.07</f>
        <v>417.54</v>
      </c>
      <c r="I1099" s="159"/>
    </row>
    <row r="1100" spans="1:9" ht="45">
      <c r="A1100" s="9"/>
      <c r="B1100" s="585" t="s">
        <v>1179</v>
      </c>
      <c r="C1100" s="9"/>
      <c r="D1100" s="9"/>
      <c r="E1100" s="10"/>
      <c r="F1100" s="706"/>
      <c r="G1100" s="708"/>
      <c r="H1100" s="547">
        <f>123.23*1.07</f>
        <v>131.86</v>
      </c>
      <c r="I1100" s="159"/>
    </row>
    <row r="1101" spans="1:9" ht="15">
      <c r="A1101" s="579" t="s">
        <v>811</v>
      </c>
      <c r="B1101" s="559" t="s">
        <v>806</v>
      </c>
      <c r="C1101" s="148" t="s">
        <v>342</v>
      </c>
      <c r="D1101" s="148"/>
      <c r="E1101" s="170"/>
      <c r="F1101" s="729"/>
      <c r="G1101" s="730"/>
      <c r="H1101" s="560">
        <f>H1096+H1097+H1098+H1099+H1100</f>
        <v>11822.74</v>
      </c>
      <c r="I1101" s="159"/>
    </row>
    <row r="1102" spans="1:9" ht="15">
      <c r="A1102" s="11" t="s">
        <v>812</v>
      </c>
      <c r="B1102" s="561" t="s">
        <v>1066</v>
      </c>
      <c r="C1102" s="11" t="s">
        <v>342</v>
      </c>
      <c r="D1102" s="11"/>
      <c r="E1102" s="169"/>
      <c r="F1102" s="729"/>
      <c r="G1102" s="730"/>
      <c r="H1102" s="560">
        <f>H1101</f>
        <v>11822.74</v>
      </c>
      <c r="I1102" s="159"/>
    </row>
    <row r="1103" spans="1:9" ht="15">
      <c r="A1103" s="733"/>
      <c r="B1103" s="733"/>
      <c r="C1103" s="733"/>
      <c r="D1103" s="733"/>
      <c r="E1103" s="733"/>
      <c r="F1103" s="733"/>
      <c r="G1103" s="733"/>
      <c r="H1103" s="733"/>
      <c r="I1103" s="159"/>
    </row>
    <row r="1104" spans="1:9" ht="15">
      <c r="A1104" s="733" t="s">
        <v>1702</v>
      </c>
      <c r="B1104" s="733"/>
      <c r="C1104" s="733"/>
      <c r="D1104" s="733"/>
      <c r="E1104" s="733"/>
      <c r="F1104" s="733"/>
      <c r="G1104" s="733"/>
      <c r="H1104" s="733"/>
      <c r="I1104" s="159"/>
    </row>
    <row r="1105" spans="1:9" ht="15">
      <c r="A1105" s="707" t="s">
        <v>1068</v>
      </c>
      <c r="B1105" s="707"/>
      <c r="C1105" s="707"/>
      <c r="D1105" s="707"/>
      <c r="E1105" s="707"/>
      <c r="F1105" s="707"/>
      <c r="G1105" s="707"/>
      <c r="H1105" s="707"/>
      <c r="I1105" s="159"/>
    </row>
    <row r="1106" spans="1:9" ht="15">
      <c r="A1106" s="123" t="s">
        <v>1052</v>
      </c>
      <c r="B1106" s="397" t="s">
        <v>844</v>
      </c>
      <c r="C1106" s="123"/>
      <c r="D1106" s="397" t="s">
        <v>1069</v>
      </c>
      <c r="E1106" s="123" t="s">
        <v>1070</v>
      </c>
      <c r="F1106" s="703" t="s">
        <v>1071</v>
      </c>
      <c r="G1106" s="705"/>
      <c r="H1106" s="545" t="s">
        <v>1072</v>
      </c>
      <c r="I1106" s="159"/>
    </row>
    <row r="1107" spans="1:9" ht="15">
      <c r="A1107" s="9" t="s">
        <v>539</v>
      </c>
      <c r="B1107" s="10" t="s">
        <v>491</v>
      </c>
      <c r="C1107" s="9" t="s">
        <v>1073</v>
      </c>
      <c r="D1107" s="10" t="s">
        <v>1074</v>
      </c>
      <c r="E1107" s="9" t="s">
        <v>1075</v>
      </c>
      <c r="F1107" s="727" t="s">
        <v>1076</v>
      </c>
      <c r="G1107" s="728"/>
      <c r="H1107" s="101" t="s">
        <v>1077</v>
      </c>
      <c r="I1107" s="159"/>
    </row>
    <row r="1108" spans="1:9" ht="15">
      <c r="A1108" s="9"/>
      <c r="B1108" s="10" t="s">
        <v>1078</v>
      </c>
      <c r="C1108" s="9" t="s">
        <v>1079</v>
      </c>
      <c r="D1108" s="10" t="s">
        <v>342</v>
      </c>
      <c r="E1108" s="9" t="s">
        <v>1080</v>
      </c>
      <c r="F1108" s="727" t="s">
        <v>1135</v>
      </c>
      <c r="G1108" s="728"/>
      <c r="H1108" s="101" t="s">
        <v>1082</v>
      </c>
      <c r="I1108" s="159"/>
    </row>
    <row r="1109" spans="1:9" ht="15">
      <c r="A1109" s="11"/>
      <c r="B1109" s="169"/>
      <c r="C1109" s="11"/>
      <c r="D1109" s="169"/>
      <c r="E1109" s="11" t="s">
        <v>1083</v>
      </c>
      <c r="F1109" s="706"/>
      <c r="G1109" s="708"/>
      <c r="H1109" s="547" t="s">
        <v>1084</v>
      </c>
      <c r="I1109" s="159"/>
    </row>
    <row r="1110" spans="1:9" ht="15">
      <c r="A1110" s="123" t="s">
        <v>343</v>
      </c>
      <c r="B1110" s="396" t="s">
        <v>1180</v>
      </c>
      <c r="C1110" s="123">
        <v>1</v>
      </c>
      <c r="D1110" s="583">
        <v>61614</v>
      </c>
      <c r="E1110" s="123">
        <v>7.6</v>
      </c>
      <c r="F1110" s="703">
        <v>1</v>
      </c>
      <c r="G1110" s="705"/>
      <c r="H1110" s="562">
        <f>390.22*F1110</f>
        <v>390.22</v>
      </c>
      <c r="I1110" s="159"/>
    </row>
    <row r="1111" spans="1:9" ht="15">
      <c r="A1111" s="9"/>
      <c r="B1111" s="564" t="s">
        <v>1181</v>
      </c>
      <c r="C1111" s="9"/>
      <c r="D1111" s="7"/>
      <c r="E1111" s="9"/>
      <c r="F1111" s="706"/>
      <c r="G1111" s="708"/>
      <c r="H1111" s="547"/>
      <c r="I1111" s="159"/>
    </row>
    <row r="1112" spans="1:9" ht="15">
      <c r="A1112" s="155"/>
      <c r="B1112" s="563" t="s">
        <v>701</v>
      </c>
      <c r="C1112" s="148"/>
      <c r="D1112" s="170"/>
      <c r="E1112" s="148"/>
      <c r="F1112" s="729"/>
      <c r="G1112" s="730"/>
      <c r="H1112" s="560">
        <f>H1110</f>
        <v>390.22</v>
      </c>
      <c r="I1112" s="159"/>
    </row>
    <row r="1113" spans="1:9" ht="15">
      <c r="A1113" s="13"/>
      <c r="B1113" s="204"/>
      <c r="C1113" s="10"/>
      <c r="D1113" s="10"/>
      <c r="E1113" s="10"/>
      <c r="F1113" s="10"/>
      <c r="G1113" s="10"/>
      <c r="H1113" s="205"/>
      <c r="I1113" s="159"/>
    </row>
    <row r="1114" spans="1:9" ht="15">
      <c r="A1114" s="13"/>
      <c r="B1114" s="204"/>
      <c r="C1114" s="10"/>
      <c r="D1114" s="10"/>
      <c r="E1114" s="10"/>
      <c r="F1114" s="10"/>
      <c r="G1114" s="10"/>
      <c r="H1114" s="205"/>
      <c r="I1114" s="159"/>
    </row>
    <row r="1115" spans="1:9" ht="15">
      <c r="A1115" s="13"/>
      <c r="B1115" s="204"/>
      <c r="C1115" s="10"/>
      <c r="D1115" s="10"/>
      <c r="E1115" s="10"/>
      <c r="F1115" s="10"/>
      <c r="G1115" s="10"/>
      <c r="H1115" s="205"/>
      <c r="I1115" s="159"/>
    </row>
    <row r="1116" spans="1:9" ht="15">
      <c r="A1116" s="13"/>
      <c r="B1116" s="204"/>
      <c r="C1116" s="10"/>
      <c r="D1116" s="10"/>
      <c r="E1116" s="10"/>
      <c r="F1116" s="10"/>
      <c r="G1116" s="10"/>
      <c r="H1116" s="205"/>
      <c r="I1116" s="159"/>
    </row>
    <row r="1117" spans="1:9" ht="15">
      <c r="A1117" s="13"/>
      <c r="B1117" s="204"/>
      <c r="C1117" s="10"/>
      <c r="D1117" s="10"/>
      <c r="E1117" s="10"/>
      <c r="F1117" s="10"/>
      <c r="G1117" s="10"/>
      <c r="H1117" s="205"/>
      <c r="I1117" s="159"/>
    </row>
    <row r="1118" spans="1:9" ht="15">
      <c r="A1118" s="13"/>
      <c r="B1118" s="204"/>
      <c r="C1118" s="10"/>
      <c r="D1118" s="10"/>
      <c r="E1118" s="10"/>
      <c r="F1118" s="10"/>
      <c r="G1118" s="10"/>
      <c r="H1118" s="205"/>
      <c r="I1118" s="159"/>
    </row>
    <row r="1119" spans="1:9" ht="15">
      <c r="A1119" s="13"/>
      <c r="B1119" s="204"/>
      <c r="C1119" s="10"/>
      <c r="D1119" s="10"/>
      <c r="E1119" s="10"/>
      <c r="F1119" s="10"/>
      <c r="G1119" s="10"/>
      <c r="H1119" s="205"/>
      <c r="I1119" s="159"/>
    </row>
    <row r="1120" spans="1:9" ht="15">
      <c r="A1120" s="13"/>
      <c r="B1120" s="204"/>
      <c r="C1120" s="10"/>
      <c r="D1120" s="10"/>
      <c r="E1120" s="10"/>
      <c r="F1120" s="10"/>
      <c r="G1120" s="10"/>
      <c r="H1120" s="205"/>
      <c r="I1120" s="159"/>
    </row>
    <row r="1121" spans="1:9" ht="15">
      <c r="A1121" s="13"/>
      <c r="B1121" s="204"/>
      <c r="C1121" s="10"/>
      <c r="D1121" s="10"/>
      <c r="E1121" s="10"/>
      <c r="F1121" s="10"/>
      <c r="G1121" s="10"/>
      <c r="H1121" s="205"/>
      <c r="I1121" s="159"/>
    </row>
    <row r="1122" spans="1:9" ht="15">
      <c r="A1122" s="13"/>
      <c r="B1122" s="204"/>
      <c r="C1122" s="10"/>
      <c r="D1122" s="10"/>
      <c r="E1122" s="10"/>
      <c r="F1122" s="10"/>
      <c r="G1122" s="10"/>
      <c r="H1122" s="205"/>
      <c r="I1122" s="159"/>
    </row>
    <row r="1123" spans="1:9" ht="15">
      <c r="A1123" s="13"/>
      <c r="B1123" s="204"/>
      <c r="C1123" s="10"/>
      <c r="D1123" s="10"/>
      <c r="E1123" s="10"/>
      <c r="F1123" s="10"/>
      <c r="G1123" s="10"/>
      <c r="H1123" s="205"/>
      <c r="I1123" s="159"/>
    </row>
    <row r="1124" spans="1:9" ht="15">
      <c r="A1124" s="13"/>
      <c r="B1124" s="204"/>
      <c r="C1124" s="10"/>
      <c r="D1124" s="10"/>
      <c r="E1124" s="10"/>
      <c r="F1124" s="10"/>
      <c r="G1124" s="10"/>
      <c r="H1124" s="205"/>
      <c r="I1124" s="159"/>
    </row>
    <row r="1125" spans="1:9" ht="15">
      <c r="A1125" s="13"/>
      <c r="B1125" s="204"/>
      <c r="C1125" s="10"/>
      <c r="D1125" s="10"/>
      <c r="E1125" s="10"/>
      <c r="F1125" s="10"/>
      <c r="G1125" s="10"/>
      <c r="H1125" s="205"/>
      <c r="I1125" s="159"/>
    </row>
    <row r="1126" spans="1:9" ht="15">
      <c r="A1126" s="13"/>
      <c r="B1126" s="204"/>
      <c r="C1126" s="10"/>
      <c r="D1126" s="10"/>
      <c r="E1126" s="10"/>
      <c r="F1126" s="10"/>
      <c r="G1126" s="10"/>
      <c r="H1126" s="205"/>
      <c r="I1126" s="159"/>
    </row>
    <row r="1127" spans="1:9" ht="15">
      <c r="A1127" s="13"/>
      <c r="B1127" s="204"/>
      <c r="C1127" s="10"/>
      <c r="D1127" s="10"/>
      <c r="E1127" s="10"/>
      <c r="F1127" s="10"/>
      <c r="G1127" s="10"/>
      <c r="H1127" s="205"/>
      <c r="I1127" s="159"/>
    </row>
    <row r="1128" spans="1:9" ht="15">
      <c r="A1128" s="13"/>
      <c r="B1128" s="204"/>
      <c r="C1128" s="10"/>
      <c r="D1128" s="10"/>
      <c r="E1128" s="10"/>
      <c r="F1128" s="10"/>
      <c r="G1128" s="10"/>
      <c r="H1128" s="205"/>
      <c r="I1128" s="159"/>
    </row>
    <row r="1129" spans="1:9" ht="15">
      <c r="A1129" s="13"/>
      <c r="B1129" s="204"/>
      <c r="C1129" s="10"/>
      <c r="D1129" s="10"/>
      <c r="E1129" s="10"/>
      <c r="F1129" s="10"/>
      <c r="G1129" s="10"/>
      <c r="H1129" s="205"/>
      <c r="I1129" s="159"/>
    </row>
    <row r="1130" spans="1:9" ht="15">
      <c r="A1130" s="13"/>
      <c r="B1130" s="204"/>
      <c r="C1130" s="10"/>
      <c r="D1130" s="10"/>
      <c r="E1130" s="10"/>
      <c r="F1130" s="10"/>
      <c r="G1130" s="10"/>
      <c r="H1130" s="205"/>
      <c r="I1130" s="159"/>
    </row>
    <row r="1131" spans="1:9" ht="15">
      <c r="A1131" s="13"/>
      <c r="B1131" s="204"/>
      <c r="C1131" s="10"/>
      <c r="D1131" s="10"/>
      <c r="E1131" s="10"/>
      <c r="F1131" s="10"/>
      <c r="G1131" s="10"/>
      <c r="H1131" s="205"/>
      <c r="I1131" s="159"/>
    </row>
    <row r="1132" spans="1:9" ht="15">
      <c r="A1132" s="13"/>
      <c r="B1132" s="204"/>
      <c r="C1132" s="10"/>
      <c r="D1132" s="10"/>
      <c r="E1132" s="10"/>
      <c r="F1132" s="10"/>
      <c r="G1132" s="10"/>
      <c r="H1132" s="205"/>
      <c r="I1132" s="159"/>
    </row>
    <row r="1133" spans="1:9" ht="15">
      <c r="A1133" s="13"/>
      <c r="B1133" s="204"/>
      <c r="C1133" s="10"/>
      <c r="D1133" s="10"/>
      <c r="E1133" s="10"/>
      <c r="F1133" s="10"/>
      <c r="G1133" s="10"/>
      <c r="H1133" s="205"/>
      <c r="I1133" s="159"/>
    </row>
    <row r="1134" spans="1:9" ht="15">
      <c r="A1134" s="13"/>
      <c r="B1134" s="204"/>
      <c r="C1134" s="10"/>
      <c r="D1134" s="10"/>
      <c r="E1134" s="10"/>
      <c r="F1134" s="10"/>
      <c r="G1134" s="10"/>
      <c r="H1134" s="205"/>
      <c r="I1134" s="159"/>
    </row>
    <row r="1135" spans="1:9" ht="15">
      <c r="A1135" s="733" t="s">
        <v>1224</v>
      </c>
      <c r="B1135" s="733"/>
      <c r="C1135" s="733"/>
      <c r="D1135" s="733"/>
      <c r="E1135" s="733"/>
      <c r="F1135" s="733"/>
      <c r="G1135" s="733"/>
      <c r="H1135" s="733"/>
      <c r="I1135" s="150"/>
    </row>
    <row r="1136" spans="1:9" ht="15">
      <c r="A1136" s="733" t="s">
        <v>831</v>
      </c>
      <c r="B1136" s="733"/>
      <c r="C1136" s="733"/>
      <c r="D1136" s="733"/>
      <c r="E1136" s="733"/>
      <c r="F1136" s="733"/>
      <c r="G1136" s="733"/>
      <c r="H1136" s="733"/>
      <c r="I1136" s="150"/>
    </row>
    <row r="1137" spans="1:9" ht="15">
      <c r="A1137" s="745" t="s">
        <v>465</v>
      </c>
      <c r="B1137" s="745"/>
      <c r="C1137" s="745"/>
      <c r="D1137" s="745"/>
      <c r="E1137" s="745"/>
      <c r="F1137" s="745"/>
      <c r="G1137" s="745"/>
      <c r="H1137" s="745"/>
      <c r="I1137" s="161"/>
    </row>
    <row r="1138" spans="1:9" ht="15">
      <c r="A1138" s="6"/>
      <c r="B1138" s="746" t="s">
        <v>1086</v>
      </c>
      <c r="C1138" s="746"/>
      <c r="D1138" s="746"/>
      <c r="E1138" s="6">
        <v>1</v>
      </c>
      <c r="F1138" s="6" t="s">
        <v>1109</v>
      </c>
      <c r="G1138" s="6"/>
      <c r="H1138" s="167"/>
      <c r="I1138" s="6"/>
    </row>
    <row r="1139" spans="1:9" ht="15">
      <c r="A1139" s="6"/>
      <c r="B1139" s="746" t="s">
        <v>1087</v>
      </c>
      <c r="C1139" s="746"/>
      <c r="D1139" s="746"/>
      <c r="E1139" s="6">
        <v>1</v>
      </c>
      <c r="F1139" s="6" t="s">
        <v>1109</v>
      </c>
      <c r="G1139" s="6"/>
      <c r="H1139" s="167"/>
      <c r="I1139" s="6"/>
    </row>
    <row r="1140" spans="1:9" ht="15">
      <c r="A1140" s="6"/>
      <c r="B1140" s="744" t="s">
        <v>837</v>
      </c>
      <c r="C1140" s="744"/>
      <c r="D1140" s="744"/>
      <c r="E1140" s="6"/>
      <c r="F1140" s="6"/>
      <c r="G1140" s="6"/>
      <c r="H1140" s="167"/>
      <c r="I1140" s="6"/>
    </row>
    <row r="1141" spans="1:9" ht="15">
      <c r="A1141" s="6"/>
      <c r="B1141" s="744" t="s">
        <v>838</v>
      </c>
      <c r="C1141" s="744"/>
      <c r="D1141" s="744"/>
      <c r="E1141" s="6"/>
      <c r="F1141" s="6"/>
      <c r="G1141" s="6"/>
      <c r="H1141" s="167"/>
      <c r="I1141" s="6"/>
    </row>
    <row r="1142" spans="1:9" ht="15">
      <c r="A1142" s="6"/>
      <c r="B1142" s="744" t="s">
        <v>839</v>
      </c>
      <c r="C1142" s="744"/>
      <c r="D1142" s="744"/>
      <c r="E1142" s="6">
        <v>1.15</v>
      </c>
      <c r="F1142" s="400" t="s">
        <v>840</v>
      </c>
      <c r="G1142" s="733">
        <v>2.313</v>
      </c>
      <c r="H1142" s="733"/>
      <c r="I1142" s="6"/>
    </row>
    <row r="1143" spans="1:9" ht="15">
      <c r="A1143" s="6"/>
      <c r="B1143" s="744" t="s">
        <v>841</v>
      </c>
      <c r="C1143" s="744"/>
      <c r="D1143" s="744"/>
      <c r="E1143" s="6"/>
      <c r="F1143" s="6"/>
      <c r="G1143" s="6"/>
      <c r="H1143" s="167"/>
      <c r="I1143" s="6"/>
    </row>
    <row r="1144" spans="1:9" ht="15">
      <c r="A1144" s="6"/>
      <c r="B1144" s="744" t="s">
        <v>842</v>
      </c>
      <c r="C1144" s="744"/>
      <c r="D1144" s="744"/>
      <c r="E1144" s="6">
        <v>1.11</v>
      </c>
      <c r="F1144" s="6"/>
      <c r="G1144" s="6"/>
      <c r="H1144" s="167"/>
      <c r="I1144" s="6"/>
    </row>
    <row r="1145" spans="1:9" ht="15">
      <c r="A1145" s="6"/>
      <c r="B1145" s="744" t="s">
        <v>843</v>
      </c>
      <c r="C1145" s="744"/>
      <c r="D1145" s="744"/>
      <c r="E1145" s="6">
        <v>1.07</v>
      </c>
      <c r="F1145" s="6"/>
      <c r="G1145" s="6"/>
      <c r="H1145" s="167"/>
      <c r="I1145" s="6"/>
    </row>
    <row r="1146" spans="1:9" ht="15">
      <c r="A1146" s="123"/>
      <c r="B1146" s="398"/>
      <c r="C1146" s="123"/>
      <c r="D1146" s="123" t="s">
        <v>1049</v>
      </c>
      <c r="E1146" s="123" t="s">
        <v>1050</v>
      </c>
      <c r="F1146" s="703"/>
      <c r="G1146" s="705"/>
      <c r="H1146" s="545" t="s">
        <v>1051</v>
      </c>
      <c r="I1146" s="158"/>
    </row>
    <row r="1147" spans="1:9" ht="15">
      <c r="A1147" s="9" t="s">
        <v>1052</v>
      </c>
      <c r="B1147" s="172" t="s">
        <v>1091</v>
      </c>
      <c r="C1147" s="9" t="s">
        <v>1054</v>
      </c>
      <c r="D1147" s="9" t="s">
        <v>1055</v>
      </c>
      <c r="E1147" s="9" t="s">
        <v>335</v>
      </c>
      <c r="F1147" s="727" t="s">
        <v>1056</v>
      </c>
      <c r="G1147" s="728"/>
      <c r="H1147" s="101" t="s">
        <v>1057</v>
      </c>
      <c r="I1147" s="158"/>
    </row>
    <row r="1148" spans="1:9" ht="15">
      <c r="A1148" s="9" t="s">
        <v>539</v>
      </c>
      <c r="B1148" s="172"/>
      <c r="C1148" s="9" t="s">
        <v>309</v>
      </c>
      <c r="D1148" s="9" t="s">
        <v>1058</v>
      </c>
      <c r="E1148" s="9" t="s">
        <v>501</v>
      </c>
      <c r="F1148" s="727"/>
      <c r="G1148" s="728"/>
      <c r="H1148" s="101" t="s">
        <v>311</v>
      </c>
      <c r="I1148" s="158"/>
    </row>
    <row r="1149" spans="1:9" ht="15">
      <c r="A1149" s="9"/>
      <c r="B1149" s="399"/>
      <c r="C1149" s="11"/>
      <c r="D1149" s="11" t="s">
        <v>1059</v>
      </c>
      <c r="E1149" s="11"/>
      <c r="F1149" s="706"/>
      <c r="G1149" s="707"/>
      <c r="H1149" s="547"/>
      <c r="I1149" s="158"/>
    </row>
    <row r="1150" spans="1:9" ht="15">
      <c r="A1150" s="148">
        <v>1</v>
      </c>
      <c r="B1150" s="148">
        <v>2</v>
      </c>
      <c r="C1150" s="148">
        <v>3</v>
      </c>
      <c r="D1150" s="169">
        <v>4</v>
      </c>
      <c r="E1150" s="148">
        <v>5</v>
      </c>
      <c r="F1150" s="706">
        <v>6</v>
      </c>
      <c r="G1150" s="707"/>
      <c r="H1150" s="147">
        <v>7</v>
      </c>
      <c r="I1150" s="10"/>
    </row>
    <row r="1151" spans="1:9" ht="15">
      <c r="A1151" s="123" t="s">
        <v>343</v>
      </c>
      <c r="B1151" s="505" t="s">
        <v>1060</v>
      </c>
      <c r="C1151" s="123" t="s">
        <v>342</v>
      </c>
      <c r="D1151" s="123"/>
      <c r="E1151" s="548"/>
      <c r="F1151" s="703"/>
      <c r="G1151" s="705"/>
      <c r="H1151" s="545">
        <f>H1152</f>
        <v>13395.05</v>
      </c>
      <c r="I1151" s="159"/>
    </row>
    <row r="1152" spans="1:9" ht="15">
      <c r="A1152" s="9"/>
      <c r="B1152" s="13" t="s">
        <v>1201</v>
      </c>
      <c r="C1152" s="9" t="s">
        <v>1110</v>
      </c>
      <c r="D1152" s="584">
        <f>228*25.4</f>
        <v>5791.2</v>
      </c>
      <c r="E1152" s="159">
        <f>D1152*G1142</f>
        <v>13395.05</v>
      </c>
      <c r="F1152" s="727">
        <v>1</v>
      </c>
      <c r="G1152" s="728"/>
      <c r="H1152" s="101">
        <f>E1152*F1152</f>
        <v>13395.05</v>
      </c>
      <c r="I1152" s="159"/>
    </row>
    <row r="1153" spans="1:9" ht="15">
      <c r="A1153" s="9" t="s">
        <v>349</v>
      </c>
      <c r="B1153" s="13" t="s">
        <v>1062</v>
      </c>
      <c r="C1153" s="9" t="s">
        <v>342</v>
      </c>
      <c r="D1153" s="9"/>
      <c r="E1153" s="10"/>
      <c r="F1153" s="727"/>
      <c r="G1153" s="728"/>
      <c r="H1153" s="101">
        <f>H1151*0.079</f>
        <v>1058.21</v>
      </c>
      <c r="I1153" s="159"/>
    </row>
    <row r="1154" spans="1:9" ht="15">
      <c r="A1154" s="9" t="s">
        <v>355</v>
      </c>
      <c r="B1154" s="546" t="s">
        <v>1063</v>
      </c>
      <c r="C1154" s="9" t="s">
        <v>342</v>
      </c>
      <c r="D1154" s="9"/>
      <c r="E1154" s="10"/>
      <c r="F1154" s="727"/>
      <c r="G1154" s="728"/>
      <c r="H1154" s="101">
        <f>H1151+H1153</f>
        <v>14453.26</v>
      </c>
      <c r="I1154" s="159"/>
    </row>
    <row r="1155" spans="1:9" ht="15">
      <c r="A1155" s="9" t="s">
        <v>807</v>
      </c>
      <c r="B1155" s="546" t="s">
        <v>1064</v>
      </c>
      <c r="C1155" s="9" t="s">
        <v>342</v>
      </c>
      <c r="D1155" s="9"/>
      <c r="E1155" s="10"/>
      <c r="F1155" s="727"/>
      <c r="G1155" s="728"/>
      <c r="H1155" s="101">
        <f>H1154*1.15</f>
        <v>16621.25</v>
      </c>
      <c r="I1155" s="159"/>
    </row>
    <row r="1156" spans="1:9" ht="25.5" customHeight="1">
      <c r="A1156" s="9" t="s">
        <v>808</v>
      </c>
      <c r="B1156" s="570" t="s">
        <v>1701</v>
      </c>
      <c r="C1156" s="9" t="s">
        <v>342</v>
      </c>
      <c r="D1156" s="9"/>
      <c r="E1156" s="10"/>
      <c r="F1156" s="706"/>
      <c r="G1156" s="708"/>
      <c r="H1156" s="547">
        <f>H1155*0.33</f>
        <v>5485.01</v>
      </c>
      <c r="I1156" s="159"/>
    </row>
    <row r="1157" spans="1:9" ht="15">
      <c r="A1157" s="579" t="s">
        <v>811</v>
      </c>
      <c r="B1157" s="559" t="s">
        <v>806</v>
      </c>
      <c r="C1157" s="148" t="s">
        <v>342</v>
      </c>
      <c r="D1157" s="148"/>
      <c r="E1157" s="170"/>
      <c r="F1157" s="729"/>
      <c r="G1157" s="730"/>
      <c r="H1157" s="560">
        <f>SUM(H1155:H1156)</f>
        <v>22106.26</v>
      </c>
      <c r="I1157" s="159"/>
    </row>
    <row r="1158" spans="1:9" ht="15">
      <c r="A1158" s="13"/>
      <c r="B1158" s="204"/>
      <c r="C1158" s="10"/>
      <c r="D1158" s="10"/>
      <c r="E1158" s="10"/>
      <c r="F1158" s="10"/>
      <c r="G1158" s="10"/>
      <c r="H1158" s="205"/>
      <c r="I1158" s="159"/>
    </row>
    <row r="1159" spans="1:9" ht="15">
      <c r="A1159" s="13"/>
      <c r="B1159" s="204"/>
      <c r="C1159" s="10"/>
      <c r="D1159" s="10"/>
      <c r="E1159" s="10"/>
      <c r="F1159" s="10"/>
      <c r="G1159" s="10"/>
      <c r="H1159" s="205"/>
      <c r="I1159" s="159"/>
    </row>
    <row r="1160" spans="1:9" ht="21" customHeight="1">
      <c r="A1160" s="733" t="s">
        <v>1703</v>
      </c>
      <c r="B1160" s="733"/>
      <c r="C1160" s="733"/>
      <c r="D1160" s="733"/>
      <c r="E1160" s="733"/>
      <c r="F1160" s="733"/>
      <c r="G1160" s="733"/>
      <c r="H1160" s="733"/>
      <c r="I1160" s="13"/>
    </row>
    <row r="1161" spans="1:9" ht="20.25" customHeight="1">
      <c r="A1161" s="733" t="s">
        <v>1100</v>
      </c>
      <c r="B1161" s="733"/>
      <c r="C1161" s="733"/>
      <c r="D1161" s="733"/>
      <c r="E1161" s="733"/>
      <c r="F1161" s="733"/>
      <c r="G1161" s="733"/>
      <c r="H1161" s="733"/>
      <c r="I1161" s="13"/>
    </row>
    <row r="1162" spans="1:9" ht="17.25" customHeight="1">
      <c r="A1162" s="745" t="s">
        <v>675</v>
      </c>
      <c r="B1162" s="745"/>
      <c r="C1162" s="745"/>
      <c r="D1162" s="745"/>
      <c r="E1162" s="745"/>
      <c r="F1162" s="745"/>
      <c r="G1162" s="745"/>
      <c r="H1162" s="745"/>
      <c r="I1162" s="13"/>
    </row>
    <row r="1163" spans="1:9" ht="15">
      <c r="A1163" s="6"/>
      <c r="B1163" s="746" t="s">
        <v>1086</v>
      </c>
      <c r="C1163" s="746"/>
      <c r="D1163" s="746"/>
      <c r="E1163" s="6">
        <v>100</v>
      </c>
      <c r="F1163" s="6" t="s">
        <v>360</v>
      </c>
      <c r="G1163" s="6"/>
      <c r="H1163" s="167"/>
      <c r="I1163" s="13"/>
    </row>
    <row r="1164" spans="1:9" ht="14.25" customHeight="1">
      <c r="A1164" s="6"/>
      <c r="B1164" s="746" t="s">
        <v>1087</v>
      </c>
      <c r="C1164" s="746"/>
      <c r="D1164" s="746"/>
      <c r="E1164" s="586">
        <v>1</v>
      </c>
      <c r="F1164" s="6" t="s">
        <v>351</v>
      </c>
      <c r="G1164" s="6"/>
      <c r="H1164" s="167"/>
      <c r="I1164" s="13"/>
    </row>
    <row r="1165" spans="1:9" ht="15">
      <c r="A1165" s="6"/>
      <c r="B1165" s="744" t="s">
        <v>837</v>
      </c>
      <c r="C1165" s="744"/>
      <c r="D1165" s="744"/>
      <c r="E1165" s="6"/>
      <c r="F1165" s="6"/>
      <c r="G1165" s="6"/>
      <c r="H1165" s="167"/>
      <c r="I1165" s="13"/>
    </row>
    <row r="1166" spans="1:9" ht="15.75" customHeight="1">
      <c r="A1166" s="6"/>
      <c r="B1166" s="744" t="s">
        <v>838</v>
      </c>
      <c r="C1166" s="744"/>
      <c r="D1166" s="744"/>
      <c r="E1166" s="6"/>
      <c r="F1166" s="6"/>
      <c r="G1166" s="6"/>
      <c r="H1166" s="167"/>
      <c r="I1166" s="13"/>
    </row>
    <row r="1167" spans="1:9" ht="15">
      <c r="A1167" s="6"/>
      <c r="B1167" s="744" t="s">
        <v>839</v>
      </c>
      <c r="C1167" s="744"/>
      <c r="D1167" s="744"/>
      <c r="E1167" s="6">
        <v>1.15</v>
      </c>
      <c r="F1167" s="400" t="s">
        <v>840</v>
      </c>
      <c r="G1167" s="733">
        <v>2.313</v>
      </c>
      <c r="H1167" s="733"/>
      <c r="I1167" s="13"/>
    </row>
    <row r="1168" spans="1:9" ht="12.75" customHeight="1">
      <c r="A1168" s="6"/>
      <c r="B1168" s="744" t="s">
        <v>841</v>
      </c>
      <c r="C1168" s="744"/>
      <c r="D1168" s="744"/>
      <c r="E1168" s="6"/>
      <c r="F1168" s="6"/>
      <c r="G1168" s="6"/>
      <c r="H1168" s="167"/>
      <c r="I1168" s="13"/>
    </row>
    <row r="1169" spans="1:9" ht="15">
      <c r="A1169" s="6"/>
      <c r="B1169" s="744" t="s">
        <v>842</v>
      </c>
      <c r="C1169" s="744"/>
      <c r="D1169" s="744"/>
      <c r="E1169" s="6">
        <v>1.11</v>
      </c>
      <c r="F1169" s="6"/>
      <c r="G1169" s="6"/>
      <c r="H1169" s="167"/>
      <c r="I1169" s="13"/>
    </row>
    <row r="1170" spans="1:9" ht="15" customHeight="1">
      <c r="A1170" s="6"/>
      <c r="B1170" s="787" t="s">
        <v>843</v>
      </c>
      <c r="C1170" s="787"/>
      <c r="D1170" s="787"/>
      <c r="E1170" s="6">
        <v>1.07</v>
      </c>
      <c r="F1170" s="6"/>
      <c r="G1170" s="6"/>
      <c r="H1170" s="167"/>
      <c r="I1170" s="13"/>
    </row>
    <row r="1171" spans="1:9" ht="15">
      <c r="A1171" s="123"/>
      <c r="B1171" s="398"/>
      <c r="C1171" s="123"/>
      <c r="D1171" s="123" t="s">
        <v>1049</v>
      </c>
      <c r="E1171" s="123" t="s">
        <v>1050</v>
      </c>
      <c r="F1171" s="703"/>
      <c r="G1171" s="705"/>
      <c r="H1171" s="545" t="s">
        <v>1051</v>
      </c>
      <c r="I1171" s="13"/>
    </row>
    <row r="1172" spans="1:9" ht="15">
      <c r="A1172" s="9" t="s">
        <v>1052</v>
      </c>
      <c r="B1172" s="172" t="s">
        <v>1091</v>
      </c>
      <c r="C1172" s="9" t="s">
        <v>1054</v>
      </c>
      <c r="D1172" s="9" t="s">
        <v>1055</v>
      </c>
      <c r="E1172" s="9" t="s">
        <v>335</v>
      </c>
      <c r="F1172" s="727" t="s">
        <v>1056</v>
      </c>
      <c r="G1172" s="728"/>
      <c r="H1172" s="101" t="s">
        <v>1057</v>
      </c>
      <c r="I1172" s="13"/>
    </row>
    <row r="1173" spans="1:9" ht="15">
      <c r="A1173" s="9" t="s">
        <v>539</v>
      </c>
      <c r="B1173" s="172"/>
      <c r="C1173" s="9" t="s">
        <v>309</v>
      </c>
      <c r="D1173" s="9" t="s">
        <v>1058</v>
      </c>
      <c r="E1173" s="9" t="s">
        <v>501</v>
      </c>
      <c r="F1173" s="727"/>
      <c r="G1173" s="728"/>
      <c r="H1173" s="101" t="s">
        <v>311</v>
      </c>
      <c r="I1173" s="13"/>
    </row>
    <row r="1174" spans="1:9" ht="15">
      <c r="A1174" s="9"/>
      <c r="B1174" s="399"/>
      <c r="C1174" s="11"/>
      <c r="D1174" s="11" t="s">
        <v>1059</v>
      </c>
      <c r="E1174" s="11"/>
      <c r="F1174" s="706"/>
      <c r="G1174" s="707"/>
      <c r="H1174" s="547"/>
      <c r="I1174" s="13"/>
    </row>
    <row r="1175" spans="1:9" ht="15">
      <c r="A1175" s="148">
        <v>1</v>
      </c>
      <c r="B1175" s="148">
        <v>2</v>
      </c>
      <c r="C1175" s="148">
        <v>3</v>
      </c>
      <c r="D1175" s="169">
        <v>4</v>
      </c>
      <c r="E1175" s="148">
        <v>5</v>
      </c>
      <c r="F1175" s="706">
        <v>6</v>
      </c>
      <c r="G1175" s="707"/>
      <c r="H1175" s="147">
        <v>7</v>
      </c>
      <c r="I1175" s="13"/>
    </row>
    <row r="1176" spans="1:9" ht="15">
      <c r="A1176" s="123" t="s">
        <v>343</v>
      </c>
      <c r="B1176" s="505" t="s">
        <v>1060</v>
      </c>
      <c r="C1176" s="123" t="s">
        <v>342</v>
      </c>
      <c r="D1176" s="123"/>
      <c r="E1176" s="548"/>
      <c r="F1176" s="703"/>
      <c r="G1176" s="705"/>
      <c r="H1176" s="545">
        <f>H1177+H1178+H1179</f>
        <v>2708.53</v>
      </c>
      <c r="I1176" s="13"/>
    </row>
    <row r="1177" spans="1:9" ht="15">
      <c r="A1177" s="9"/>
      <c r="B1177" s="13" t="s">
        <v>676</v>
      </c>
      <c r="C1177" s="9" t="s">
        <v>351</v>
      </c>
      <c r="D1177" s="584">
        <v>476</v>
      </c>
      <c r="E1177" s="159">
        <f>D1177*G1167</f>
        <v>1100.99</v>
      </c>
      <c r="F1177" s="727">
        <v>0.5</v>
      </c>
      <c r="G1177" s="728"/>
      <c r="H1177" s="101">
        <f>E1177*F1177</f>
        <v>550.5</v>
      </c>
      <c r="I1177" s="13"/>
    </row>
    <row r="1178" spans="1:9" ht="15">
      <c r="A1178" s="9"/>
      <c r="B1178" s="13" t="s">
        <v>399</v>
      </c>
      <c r="C1178" s="9" t="s">
        <v>351</v>
      </c>
      <c r="D1178" s="584">
        <v>421</v>
      </c>
      <c r="E1178" s="159">
        <f>D1178*G1167</f>
        <v>973.77</v>
      </c>
      <c r="F1178" s="727">
        <v>1</v>
      </c>
      <c r="G1178" s="728"/>
      <c r="H1178" s="101">
        <f>E1178*F1178</f>
        <v>973.77</v>
      </c>
      <c r="I1178" s="13"/>
    </row>
    <row r="1179" spans="1:9" ht="15">
      <c r="A1179" s="9"/>
      <c r="B1179" s="13" t="s">
        <v>1233</v>
      </c>
      <c r="C1179" s="9" t="s">
        <v>351</v>
      </c>
      <c r="D1179" s="584">
        <v>256</v>
      </c>
      <c r="E1179" s="159">
        <f>D1179*G1167</f>
        <v>592.13</v>
      </c>
      <c r="F1179" s="727">
        <v>2</v>
      </c>
      <c r="G1179" s="728"/>
      <c r="H1179" s="101">
        <f>E1179*F1179</f>
        <v>1184.26</v>
      </c>
      <c r="I1179" s="13"/>
    </row>
    <row r="1180" spans="1:9" ht="15">
      <c r="A1180" s="9" t="s">
        <v>349</v>
      </c>
      <c r="B1180" s="13" t="s">
        <v>1062</v>
      </c>
      <c r="C1180" s="9" t="s">
        <v>342</v>
      </c>
      <c r="D1180" s="9"/>
      <c r="E1180" s="10"/>
      <c r="F1180" s="727"/>
      <c r="G1180" s="728"/>
      <c r="H1180" s="101">
        <f>H1176*0.079</f>
        <v>213.97</v>
      </c>
      <c r="I1180" s="13"/>
    </row>
    <row r="1181" spans="1:9" ht="15">
      <c r="A1181" s="9" t="s">
        <v>355</v>
      </c>
      <c r="B1181" s="546" t="s">
        <v>1063</v>
      </c>
      <c r="C1181" s="9" t="s">
        <v>342</v>
      </c>
      <c r="D1181" s="9"/>
      <c r="E1181" s="10"/>
      <c r="F1181" s="727"/>
      <c r="G1181" s="728"/>
      <c r="H1181" s="101">
        <f>H1176+H1180</f>
        <v>2922.5</v>
      </c>
      <c r="I1181" s="13"/>
    </row>
    <row r="1182" spans="1:9" ht="15">
      <c r="A1182" s="9" t="s">
        <v>807</v>
      </c>
      <c r="B1182" s="546" t="s">
        <v>1064</v>
      </c>
      <c r="C1182" s="9" t="s">
        <v>342</v>
      </c>
      <c r="D1182" s="9"/>
      <c r="E1182" s="10"/>
      <c r="F1182" s="727"/>
      <c r="G1182" s="728"/>
      <c r="H1182" s="101">
        <f>H1181*1.15</f>
        <v>3360.88</v>
      </c>
      <c r="I1182" s="13"/>
    </row>
    <row r="1183" spans="1:9" ht="30.75" customHeight="1">
      <c r="A1183" s="9" t="s">
        <v>808</v>
      </c>
      <c r="B1183" s="570" t="s">
        <v>1701</v>
      </c>
      <c r="C1183" s="9" t="s">
        <v>342</v>
      </c>
      <c r="D1183" s="9"/>
      <c r="E1183" s="10"/>
      <c r="F1183" s="727"/>
      <c r="G1183" s="728"/>
      <c r="H1183" s="101">
        <f>H1182*0.33</f>
        <v>1109.09</v>
      </c>
      <c r="I1183" s="13"/>
    </row>
    <row r="1184" spans="1:9" ht="15">
      <c r="A1184" s="9"/>
      <c r="B1184" s="581"/>
      <c r="C1184" s="9"/>
      <c r="D1184" s="9"/>
      <c r="E1184" s="10"/>
      <c r="F1184" s="12"/>
      <c r="G1184" s="399"/>
      <c r="H1184" s="547"/>
      <c r="I1184" s="13"/>
    </row>
    <row r="1185" spans="1:9" ht="15">
      <c r="A1185" s="579" t="s">
        <v>811</v>
      </c>
      <c r="B1185" s="559" t="s">
        <v>806</v>
      </c>
      <c r="C1185" s="148" t="s">
        <v>342</v>
      </c>
      <c r="D1185" s="148"/>
      <c r="E1185" s="170"/>
      <c r="F1185" s="729"/>
      <c r="G1185" s="730"/>
      <c r="H1185" s="560">
        <f>H1182+H1183</f>
        <v>4469.97</v>
      </c>
      <c r="I1185" s="13"/>
    </row>
    <row r="1186" spans="1:9" ht="15">
      <c r="A1186" s="11" t="s">
        <v>812</v>
      </c>
      <c r="B1186" s="561" t="s">
        <v>1066</v>
      </c>
      <c r="C1186" s="11" t="s">
        <v>397</v>
      </c>
      <c r="D1186" s="11"/>
      <c r="E1186" s="169"/>
      <c r="F1186" s="729"/>
      <c r="G1186" s="730"/>
      <c r="H1186" s="560">
        <f>H1185</f>
        <v>4469.97</v>
      </c>
      <c r="I1186" s="13"/>
    </row>
    <row r="1187" spans="1:9" ht="15">
      <c r="A1187" s="6"/>
      <c r="B1187" s="6"/>
      <c r="C1187" s="7"/>
      <c r="D1187" s="6"/>
      <c r="E1187" s="6"/>
      <c r="F1187" s="6"/>
      <c r="G1187" s="6"/>
      <c r="H1187" s="167"/>
      <c r="I1187" s="13"/>
    </row>
    <row r="1188" spans="1:9" ht="15">
      <c r="A1188" s="6"/>
      <c r="B1188" s="6"/>
      <c r="C1188" s="7"/>
      <c r="D1188" s="6"/>
      <c r="E1188" s="6"/>
      <c r="F1188" s="6"/>
      <c r="G1188" s="6"/>
      <c r="H1188" s="167"/>
      <c r="I1188" s="13"/>
    </row>
    <row r="1189" spans="1:9" ht="15">
      <c r="A1189" s="6"/>
      <c r="B1189" s="6"/>
      <c r="C1189" s="7"/>
      <c r="D1189" s="6"/>
      <c r="E1189" s="6"/>
      <c r="F1189" s="6"/>
      <c r="G1189" s="6"/>
      <c r="H1189" s="167"/>
      <c r="I1189" s="13"/>
    </row>
    <row r="1190" spans="1:9" ht="15">
      <c r="A1190" s="6"/>
      <c r="B1190" s="6"/>
      <c r="C1190" s="7"/>
      <c r="D1190" s="6"/>
      <c r="E1190" s="6"/>
      <c r="F1190" s="6"/>
      <c r="G1190" s="6"/>
      <c r="H1190" s="167"/>
      <c r="I1190" s="13"/>
    </row>
    <row r="1191" spans="1:9" ht="15">
      <c r="A1191" s="6"/>
      <c r="B1191" s="6"/>
      <c r="C1191" s="7"/>
      <c r="D1191" s="6"/>
      <c r="E1191" s="6"/>
      <c r="F1191" s="6"/>
      <c r="G1191" s="6"/>
      <c r="H1191" s="167"/>
      <c r="I1191" s="13"/>
    </row>
    <row r="1192" spans="1:9" ht="15">
      <c r="A1192" s="6"/>
      <c r="B1192" s="6"/>
      <c r="C1192" s="7"/>
      <c r="D1192" s="6"/>
      <c r="E1192" s="6"/>
      <c r="F1192" s="6"/>
      <c r="G1192" s="6"/>
      <c r="H1192" s="167"/>
      <c r="I1192" s="13"/>
    </row>
    <row r="1193" spans="1:9" ht="15">
      <c r="A1193" s="6"/>
      <c r="B1193" s="6"/>
      <c r="C1193" s="7"/>
      <c r="D1193" s="6"/>
      <c r="E1193" s="6"/>
      <c r="F1193" s="6"/>
      <c r="G1193" s="6"/>
      <c r="H1193" s="167"/>
      <c r="I1193" s="13"/>
    </row>
    <row r="1194" spans="1:9" ht="15">
      <c r="A1194" s="733" t="s">
        <v>217</v>
      </c>
      <c r="B1194" s="733"/>
      <c r="C1194" s="733"/>
      <c r="D1194" s="733"/>
      <c r="E1194" s="733"/>
      <c r="F1194" s="733"/>
      <c r="G1194" s="733"/>
      <c r="H1194" s="733"/>
      <c r="I1194" s="13"/>
    </row>
    <row r="1195" spans="1:9" ht="15">
      <c r="A1195" s="733" t="s">
        <v>831</v>
      </c>
      <c r="B1195" s="733"/>
      <c r="C1195" s="733"/>
      <c r="D1195" s="733"/>
      <c r="E1195" s="733"/>
      <c r="F1195" s="733"/>
      <c r="G1195" s="733"/>
      <c r="H1195" s="733"/>
      <c r="I1195" s="13"/>
    </row>
    <row r="1196" spans="1:9" ht="15">
      <c r="A1196" s="745" t="s">
        <v>466</v>
      </c>
      <c r="B1196" s="745"/>
      <c r="C1196" s="745"/>
      <c r="D1196" s="745"/>
      <c r="E1196" s="745"/>
      <c r="F1196" s="745"/>
      <c r="G1196" s="745"/>
      <c r="H1196" s="745"/>
      <c r="I1196" s="13"/>
    </row>
    <row r="1197" spans="1:9" ht="16.5">
      <c r="A1197" s="157"/>
      <c r="B1197" s="568"/>
      <c r="C1197" s="568"/>
      <c r="D1197" s="7" t="s">
        <v>467</v>
      </c>
      <c r="E1197" s="568"/>
      <c r="F1197" s="568"/>
      <c r="G1197" s="568"/>
      <c r="H1197" s="569"/>
      <c r="I1197" s="13"/>
    </row>
    <row r="1198" spans="1:9" ht="15">
      <c r="A1198" s="6"/>
      <c r="B1198" s="746" t="s">
        <v>1086</v>
      </c>
      <c r="C1198" s="746"/>
      <c r="D1198" s="746"/>
      <c r="E1198" s="6"/>
      <c r="F1198" s="6"/>
      <c r="G1198" s="6"/>
      <c r="H1198" s="167"/>
      <c r="I1198" s="13"/>
    </row>
    <row r="1199" spans="1:9" ht="15">
      <c r="A1199" s="6"/>
      <c r="B1199" s="746" t="s">
        <v>1087</v>
      </c>
      <c r="C1199" s="746"/>
      <c r="D1199" s="746"/>
      <c r="E1199" s="6">
        <v>1</v>
      </c>
      <c r="F1199" s="6" t="s">
        <v>472</v>
      </c>
      <c r="G1199" s="6"/>
      <c r="H1199" s="167"/>
      <c r="I1199" s="13"/>
    </row>
    <row r="1200" spans="1:9" ht="15">
      <c r="A1200" s="6"/>
      <c r="B1200" s="744" t="s">
        <v>837</v>
      </c>
      <c r="C1200" s="744"/>
      <c r="D1200" s="744"/>
      <c r="E1200" s="6"/>
      <c r="F1200" s="6"/>
      <c r="G1200" s="6"/>
      <c r="H1200" s="167"/>
      <c r="I1200" s="13"/>
    </row>
    <row r="1201" spans="1:9" ht="15">
      <c r="A1201" s="6"/>
      <c r="B1201" s="744" t="s">
        <v>838</v>
      </c>
      <c r="C1201" s="744"/>
      <c r="D1201" s="744"/>
      <c r="E1201" s="6"/>
      <c r="F1201" s="6"/>
      <c r="G1201" s="6"/>
      <c r="H1201" s="167"/>
      <c r="I1201" s="13"/>
    </row>
    <row r="1202" spans="1:9" ht="15">
      <c r="A1202" s="6"/>
      <c r="B1202" s="744" t="s">
        <v>839</v>
      </c>
      <c r="C1202" s="744"/>
      <c r="D1202" s="744"/>
      <c r="E1202" s="6">
        <v>1.15</v>
      </c>
      <c r="F1202" s="400" t="s">
        <v>840</v>
      </c>
      <c r="G1202" s="746">
        <v>2.313</v>
      </c>
      <c r="H1202" s="746"/>
      <c r="I1202" s="13"/>
    </row>
    <row r="1203" spans="1:9" ht="15">
      <c r="A1203" s="6"/>
      <c r="B1203" s="744" t="s">
        <v>841</v>
      </c>
      <c r="C1203" s="744"/>
      <c r="D1203" s="744"/>
      <c r="E1203" s="6"/>
      <c r="F1203" s="6"/>
      <c r="G1203" s="6"/>
      <c r="H1203" s="167"/>
      <c r="I1203" s="13"/>
    </row>
    <row r="1204" spans="1:9" ht="15">
      <c r="A1204" s="6"/>
      <c r="B1204" s="744" t="s">
        <v>842</v>
      </c>
      <c r="C1204" s="744"/>
      <c r="D1204" s="744"/>
      <c r="E1204" s="6">
        <v>1.11</v>
      </c>
      <c r="F1204" s="6"/>
      <c r="G1204" s="6"/>
      <c r="H1204" s="167"/>
      <c r="I1204" s="13"/>
    </row>
    <row r="1205" spans="1:9" ht="15">
      <c r="A1205" s="6"/>
      <c r="B1205" s="744" t="s">
        <v>843</v>
      </c>
      <c r="C1205" s="744"/>
      <c r="D1205" s="744"/>
      <c r="E1205" s="6">
        <v>1.07</v>
      </c>
      <c r="F1205" s="6"/>
      <c r="G1205" s="6"/>
      <c r="H1205" s="167"/>
      <c r="I1205" s="13"/>
    </row>
    <row r="1206" spans="1:9" ht="15">
      <c r="A1206" s="587"/>
      <c r="B1206" s="588"/>
      <c r="C1206" s="589"/>
      <c r="D1206" s="590" t="s">
        <v>1049</v>
      </c>
      <c r="E1206" s="589" t="s">
        <v>1050</v>
      </c>
      <c r="F1206" s="775"/>
      <c r="G1206" s="776"/>
      <c r="H1206" s="591" t="s">
        <v>1051</v>
      </c>
      <c r="I1206" s="13"/>
    </row>
    <row r="1207" spans="1:9" ht="15">
      <c r="A1207" s="592" t="s">
        <v>1052</v>
      </c>
      <c r="B1207" s="593" t="s">
        <v>1091</v>
      </c>
      <c r="C1207" s="592" t="s">
        <v>1054</v>
      </c>
      <c r="D1207" s="592" t="s">
        <v>1055</v>
      </c>
      <c r="E1207" s="592" t="s">
        <v>335</v>
      </c>
      <c r="F1207" s="769" t="s">
        <v>1056</v>
      </c>
      <c r="G1207" s="770"/>
      <c r="H1207" s="594" t="s">
        <v>1057</v>
      </c>
      <c r="I1207" s="13"/>
    </row>
    <row r="1208" spans="1:9" ht="15">
      <c r="A1208" s="592" t="s">
        <v>539</v>
      </c>
      <c r="B1208" s="593"/>
      <c r="C1208" s="592" t="s">
        <v>309</v>
      </c>
      <c r="D1208" s="592" t="s">
        <v>1058</v>
      </c>
      <c r="E1208" s="592" t="s">
        <v>501</v>
      </c>
      <c r="F1208" s="771"/>
      <c r="G1208" s="772"/>
      <c r="H1208" s="594" t="s">
        <v>311</v>
      </c>
      <c r="I1208" s="13"/>
    </row>
    <row r="1209" spans="1:9" ht="15">
      <c r="A1209" s="153"/>
      <c r="B1209" s="595"/>
      <c r="C1209" s="596"/>
      <c r="D1209" s="597" t="s">
        <v>1059</v>
      </c>
      <c r="E1209" s="597"/>
      <c r="F1209" s="773"/>
      <c r="G1209" s="774"/>
      <c r="H1209" s="598"/>
      <c r="I1209" s="13"/>
    </row>
    <row r="1210" spans="1:9" ht="15">
      <c r="A1210" s="148">
        <v>1</v>
      </c>
      <c r="B1210" s="148">
        <v>2</v>
      </c>
      <c r="C1210" s="148">
        <v>3</v>
      </c>
      <c r="D1210" s="169">
        <v>4</v>
      </c>
      <c r="E1210" s="148">
        <v>5</v>
      </c>
      <c r="F1210" s="706">
        <v>6</v>
      </c>
      <c r="G1210" s="707"/>
      <c r="H1210" s="547">
        <v>7</v>
      </c>
      <c r="I1210" s="13"/>
    </row>
    <row r="1211" spans="1:9" ht="15">
      <c r="A1211" s="123" t="s">
        <v>343</v>
      </c>
      <c r="B1211" s="505" t="s">
        <v>1060</v>
      </c>
      <c r="C1211" s="123" t="s">
        <v>342</v>
      </c>
      <c r="D1211" s="123"/>
      <c r="E1211" s="548"/>
      <c r="F1211" s="703"/>
      <c r="G1211" s="705"/>
      <c r="H1211" s="545">
        <f>H1212</f>
        <v>201.92</v>
      </c>
      <c r="I1211" s="13"/>
    </row>
    <row r="1212" spans="1:9" ht="15">
      <c r="A1212" s="9"/>
      <c r="B1212" s="505" t="s">
        <v>468</v>
      </c>
      <c r="C1212" s="9" t="s">
        <v>473</v>
      </c>
      <c r="D1212" s="584">
        <v>291</v>
      </c>
      <c r="E1212" s="159">
        <f>D1212*G1202</f>
        <v>673.08</v>
      </c>
      <c r="F1212" s="747">
        <v>0.3</v>
      </c>
      <c r="G1212" s="748"/>
      <c r="H1212" s="101">
        <f>E1212*F1212</f>
        <v>201.92</v>
      </c>
      <c r="I1212" s="13"/>
    </row>
    <row r="1213" spans="1:9" ht="15">
      <c r="A1213" s="9" t="s">
        <v>349</v>
      </c>
      <c r="B1213" s="13" t="s">
        <v>1062</v>
      </c>
      <c r="C1213" s="9" t="s">
        <v>342</v>
      </c>
      <c r="D1213" s="9"/>
      <c r="E1213" s="10"/>
      <c r="F1213" s="727"/>
      <c r="G1213" s="728"/>
      <c r="H1213" s="101">
        <f>H1211*0.079</f>
        <v>15.95</v>
      </c>
      <c r="I1213" s="13"/>
    </row>
    <row r="1214" spans="1:9" ht="15">
      <c r="A1214" s="9" t="s">
        <v>355</v>
      </c>
      <c r="B1214" s="546" t="s">
        <v>1063</v>
      </c>
      <c r="C1214" s="9" t="s">
        <v>342</v>
      </c>
      <c r="D1214" s="9"/>
      <c r="E1214" s="10"/>
      <c r="F1214" s="727"/>
      <c r="G1214" s="728"/>
      <c r="H1214" s="101">
        <f>H1211+H1213</f>
        <v>217.87</v>
      </c>
      <c r="I1214" s="13"/>
    </row>
    <row r="1215" spans="1:9" ht="15">
      <c r="A1215" s="9" t="s">
        <v>807</v>
      </c>
      <c r="B1215" s="546" t="s">
        <v>1064</v>
      </c>
      <c r="C1215" s="9" t="s">
        <v>342</v>
      </c>
      <c r="D1215" s="9"/>
      <c r="E1215" s="10"/>
      <c r="F1215" s="727"/>
      <c r="G1215" s="728"/>
      <c r="H1215" s="101">
        <f>H1214*1.15</f>
        <v>250.55</v>
      </c>
      <c r="I1215" s="13"/>
    </row>
    <row r="1216" spans="1:9" ht="45">
      <c r="A1216" s="9" t="s">
        <v>808</v>
      </c>
      <c r="B1216" s="570" t="s">
        <v>1704</v>
      </c>
      <c r="C1216" s="9" t="s">
        <v>342</v>
      </c>
      <c r="D1216" s="9"/>
      <c r="E1216" s="10"/>
      <c r="F1216" s="727"/>
      <c r="G1216" s="728"/>
      <c r="H1216" s="101">
        <f>H1215*0.33</f>
        <v>82.68</v>
      </c>
      <c r="I1216" s="13"/>
    </row>
    <row r="1217" spans="1:9" ht="15">
      <c r="A1217" s="9" t="s">
        <v>809</v>
      </c>
      <c r="B1217" s="13" t="s">
        <v>1234</v>
      </c>
      <c r="C1217" s="9" t="s">
        <v>342</v>
      </c>
      <c r="D1217" s="9"/>
      <c r="E1217" s="10"/>
      <c r="F1217" s="727"/>
      <c r="G1217" s="728"/>
      <c r="H1217" s="101"/>
      <c r="I1217" s="13"/>
    </row>
    <row r="1218" spans="1:9" ht="15">
      <c r="A1218" s="9"/>
      <c r="B1218" s="13" t="s">
        <v>469</v>
      </c>
      <c r="C1218" s="9" t="s">
        <v>727</v>
      </c>
      <c r="D1218" s="101">
        <f>"мат"!E19</f>
        <v>18.08</v>
      </c>
      <c r="E1218" s="10"/>
      <c r="F1218" s="727">
        <v>2.22</v>
      </c>
      <c r="G1218" s="728"/>
      <c r="H1218" s="101">
        <f>D1218*F1218*1.11</f>
        <v>44.55</v>
      </c>
      <c r="I1218" s="13"/>
    </row>
    <row r="1219" spans="1:9" ht="15">
      <c r="A1219" s="11"/>
      <c r="B1219" s="241" t="s">
        <v>1199</v>
      </c>
      <c r="C1219" s="11" t="s">
        <v>727</v>
      </c>
      <c r="D1219" s="547">
        <f>"мат"!E53</f>
        <v>43</v>
      </c>
      <c r="E1219" s="169"/>
      <c r="F1219" s="706">
        <v>0.026</v>
      </c>
      <c r="G1219" s="708"/>
      <c r="H1219" s="547">
        <f>D1219*F1219*1.11</f>
        <v>1.24</v>
      </c>
      <c r="I1219" s="13"/>
    </row>
    <row r="1220" spans="1:9" ht="15">
      <c r="A1220" s="9"/>
      <c r="B1220" s="13" t="s">
        <v>470</v>
      </c>
      <c r="C1220" s="9" t="s">
        <v>342</v>
      </c>
      <c r="D1220" s="9"/>
      <c r="E1220" s="10"/>
      <c r="F1220" s="703"/>
      <c r="G1220" s="705"/>
      <c r="H1220" s="562">
        <f>SUM(H1218:H1219)</f>
        <v>45.79</v>
      </c>
      <c r="I1220" s="13"/>
    </row>
    <row r="1221" spans="1:9" ht="15">
      <c r="A1221" s="9" t="s">
        <v>810</v>
      </c>
      <c r="B1221" s="13" t="s">
        <v>1065</v>
      </c>
      <c r="C1221" s="9" t="s">
        <v>342</v>
      </c>
      <c r="D1221" s="9"/>
      <c r="E1221" s="10"/>
      <c r="F1221" s="706"/>
      <c r="G1221" s="708"/>
      <c r="H1221" s="547">
        <f>H1233*1.07</f>
        <v>13.1</v>
      </c>
      <c r="I1221" s="13"/>
    </row>
    <row r="1222" spans="1:9" ht="15">
      <c r="A1222" s="579" t="s">
        <v>811</v>
      </c>
      <c r="B1222" s="559" t="s">
        <v>806</v>
      </c>
      <c r="C1222" s="148" t="s">
        <v>342</v>
      </c>
      <c r="D1222" s="148"/>
      <c r="E1222" s="170"/>
      <c r="F1222" s="729"/>
      <c r="G1222" s="730"/>
      <c r="H1222" s="560">
        <f>H1215+H1216+H1220+H1221</f>
        <v>392.12</v>
      </c>
      <c r="I1222" s="13"/>
    </row>
    <row r="1223" spans="1:9" ht="15">
      <c r="A1223" s="11" t="s">
        <v>812</v>
      </c>
      <c r="B1223" s="561" t="s">
        <v>1066</v>
      </c>
      <c r="C1223" s="11" t="s">
        <v>351</v>
      </c>
      <c r="D1223" s="11"/>
      <c r="E1223" s="169"/>
      <c r="F1223" s="729"/>
      <c r="G1223" s="730"/>
      <c r="H1223" s="560">
        <f>H1222</f>
        <v>392.12</v>
      </c>
      <c r="I1223" s="13"/>
    </row>
    <row r="1224" spans="1:9" ht="15">
      <c r="A1224" s="6"/>
      <c r="B1224" s="6"/>
      <c r="C1224" s="6"/>
      <c r="D1224" s="6"/>
      <c r="E1224" s="6"/>
      <c r="F1224" s="6"/>
      <c r="G1224" s="6"/>
      <c r="H1224" s="167"/>
      <c r="I1224" s="13"/>
    </row>
    <row r="1225" spans="1:9" ht="15">
      <c r="A1225" s="733" t="s">
        <v>1705</v>
      </c>
      <c r="B1225" s="733"/>
      <c r="C1225" s="733"/>
      <c r="D1225" s="733"/>
      <c r="E1225" s="733"/>
      <c r="F1225" s="733"/>
      <c r="G1225" s="733"/>
      <c r="H1225" s="733"/>
      <c r="I1225" s="13"/>
    </row>
    <row r="1226" spans="1:9" ht="15">
      <c r="A1226" s="707" t="s">
        <v>1068</v>
      </c>
      <c r="B1226" s="707"/>
      <c r="C1226" s="707"/>
      <c r="D1226" s="707"/>
      <c r="E1226" s="707"/>
      <c r="F1226" s="707"/>
      <c r="G1226" s="707"/>
      <c r="H1226" s="707"/>
      <c r="I1226" s="13"/>
    </row>
    <row r="1227" spans="1:9" ht="15">
      <c r="A1227" s="589" t="s">
        <v>1052</v>
      </c>
      <c r="B1227" s="599" t="s">
        <v>844</v>
      </c>
      <c r="C1227" s="123"/>
      <c r="D1227" s="599" t="s">
        <v>1069</v>
      </c>
      <c r="E1227" s="589" t="s">
        <v>1070</v>
      </c>
      <c r="F1227" s="775" t="s">
        <v>1071</v>
      </c>
      <c r="G1227" s="776"/>
      <c r="H1227" s="591" t="s">
        <v>1072</v>
      </c>
      <c r="I1227" s="13"/>
    </row>
    <row r="1228" spans="1:9" ht="15">
      <c r="A1228" s="592" t="s">
        <v>539</v>
      </c>
      <c r="B1228" s="158" t="s">
        <v>491</v>
      </c>
      <c r="C1228" s="592" t="s">
        <v>1073</v>
      </c>
      <c r="D1228" s="158" t="s">
        <v>1074</v>
      </c>
      <c r="E1228" s="592" t="s">
        <v>1075</v>
      </c>
      <c r="F1228" s="769" t="s">
        <v>1076</v>
      </c>
      <c r="G1228" s="770"/>
      <c r="H1228" s="594" t="s">
        <v>1077</v>
      </c>
      <c r="I1228" s="13"/>
    </row>
    <row r="1229" spans="1:9" ht="15">
      <c r="A1229" s="9"/>
      <c r="B1229" s="158" t="s">
        <v>1078</v>
      </c>
      <c r="C1229" s="592" t="s">
        <v>1079</v>
      </c>
      <c r="D1229" s="158" t="s">
        <v>342</v>
      </c>
      <c r="E1229" s="592" t="s">
        <v>1080</v>
      </c>
      <c r="F1229" s="769" t="s">
        <v>1135</v>
      </c>
      <c r="G1229" s="770"/>
      <c r="H1229" s="594" t="s">
        <v>1082</v>
      </c>
      <c r="I1229" s="13"/>
    </row>
    <row r="1230" spans="1:9" ht="15">
      <c r="A1230" s="11"/>
      <c r="B1230" s="600"/>
      <c r="C1230" s="596"/>
      <c r="D1230" s="600"/>
      <c r="E1230" s="596" t="s">
        <v>1083</v>
      </c>
      <c r="F1230" s="773"/>
      <c r="G1230" s="782"/>
      <c r="H1230" s="598" t="s">
        <v>1084</v>
      </c>
      <c r="I1230" s="13"/>
    </row>
    <row r="1231" spans="1:9" ht="15">
      <c r="A1231" s="123" t="s">
        <v>343</v>
      </c>
      <c r="B1231" s="396" t="s">
        <v>471</v>
      </c>
      <c r="C1231" s="123">
        <v>1</v>
      </c>
      <c r="D1231" s="249">
        <v>12.24</v>
      </c>
      <c r="E1231" s="123">
        <v>20</v>
      </c>
      <c r="F1231" s="779">
        <v>1</v>
      </c>
      <c r="G1231" s="780"/>
      <c r="H1231" s="562">
        <f>D1231*F1231</f>
        <v>12.24</v>
      </c>
      <c r="I1231" s="13"/>
    </row>
    <row r="1232" spans="1:9" ht="15">
      <c r="A1232" s="112"/>
      <c r="B1232" s="6" t="s">
        <v>474</v>
      </c>
      <c r="C1232" s="112"/>
      <c r="D1232" s="7"/>
      <c r="E1232" s="9"/>
      <c r="F1232" s="706"/>
      <c r="G1232" s="708"/>
      <c r="H1232" s="547"/>
      <c r="I1232" s="13"/>
    </row>
    <row r="1233" spans="1:9" ht="15">
      <c r="A1233" s="155"/>
      <c r="B1233" s="563" t="s">
        <v>701</v>
      </c>
      <c r="C1233" s="155"/>
      <c r="D1233" s="170"/>
      <c r="E1233" s="148"/>
      <c r="F1233" s="729"/>
      <c r="G1233" s="730"/>
      <c r="H1233" s="560">
        <f>H1231</f>
        <v>12.24</v>
      </c>
      <c r="I1233" s="13"/>
    </row>
    <row r="1234" spans="1:9" ht="15">
      <c r="A1234" s="6"/>
      <c r="B1234" s="6"/>
      <c r="C1234" s="7"/>
      <c r="D1234" s="6"/>
      <c r="E1234" s="6"/>
      <c r="F1234" s="6"/>
      <c r="G1234" s="6"/>
      <c r="H1234" s="167"/>
      <c r="I1234" s="13"/>
    </row>
    <row r="1235" spans="1:9" ht="15">
      <c r="A1235" s="6"/>
      <c r="B1235" s="6"/>
      <c r="C1235" s="7"/>
      <c r="D1235" s="6"/>
      <c r="E1235" s="6"/>
      <c r="F1235" s="6"/>
      <c r="G1235" s="6"/>
      <c r="H1235" s="167"/>
      <c r="I1235" s="13"/>
    </row>
    <row r="1236" spans="1:9" ht="15">
      <c r="A1236" s="6"/>
      <c r="B1236" s="6"/>
      <c r="C1236" s="7"/>
      <c r="D1236" s="6"/>
      <c r="E1236" s="6"/>
      <c r="F1236" s="6"/>
      <c r="G1236" s="6"/>
      <c r="H1236" s="167"/>
      <c r="I1236" s="13"/>
    </row>
    <row r="1237" spans="1:9" ht="15">
      <c r="A1237" s="6"/>
      <c r="B1237" s="6"/>
      <c r="C1237" s="7"/>
      <c r="D1237" s="6"/>
      <c r="E1237" s="6"/>
      <c r="F1237" s="6"/>
      <c r="G1237" s="6"/>
      <c r="H1237" s="167"/>
      <c r="I1237" s="6"/>
    </row>
    <row r="1238" spans="1:9" ht="15">
      <c r="A1238" s="6"/>
      <c r="B1238" s="6"/>
      <c r="C1238" s="7"/>
      <c r="D1238" s="6"/>
      <c r="E1238" s="6"/>
      <c r="F1238" s="6"/>
      <c r="G1238" s="6"/>
      <c r="H1238" s="167"/>
      <c r="I1238" s="6"/>
    </row>
    <row r="1239" spans="1:9" ht="15">
      <c r="A1239" s="6"/>
      <c r="B1239" s="6"/>
      <c r="C1239" s="7"/>
      <c r="D1239" s="6"/>
      <c r="E1239" s="6"/>
      <c r="F1239" s="6"/>
      <c r="G1239" s="6"/>
      <c r="H1239" s="167"/>
      <c r="I1239" s="6"/>
    </row>
    <row r="1240" spans="1:9" ht="15">
      <c r="A1240" s="6"/>
      <c r="B1240" s="6"/>
      <c r="C1240" s="7"/>
      <c r="D1240" s="6"/>
      <c r="E1240" s="6"/>
      <c r="F1240" s="6"/>
      <c r="G1240" s="6"/>
      <c r="H1240" s="167"/>
      <c r="I1240" s="6"/>
    </row>
    <row r="1241" spans="1:9" ht="15">
      <c r="A1241" s="6"/>
      <c r="B1241" s="6"/>
      <c r="C1241" s="7"/>
      <c r="D1241" s="6"/>
      <c r="E1241" s="6"/>
      <c r="F1241" s="6"/>
      <c r="G1241" s="6"/>
      <c r="H1241" s="167"/>
      <c r="I1241" s="6"/>
    </row>
    <row r="1242" spans="1:9" ht="15">
      <c r="A1242" s="6"/>
      <c r="B1242" s="6"/>
      <c r="C1242" s="7"/>
      <c r="D1242" s="6"/>
      <c r="E1242" s="6"/>
      <c r="F1242" s="6"/>
      <c r="G1242" s="6"/>
      <c r="H1242" s="167"/>
      <c r="I1242" s="6"/>
    </row>
    <row r="1243" spans="1:9" ht="15">
      <c r="A1243" s="6"/>
      <c r="B1243" s="6"/>
      <c r="C1243" s="7"/>
      <c r="D1243" s="6"/>
      <c r="E1243" s="6"/>
      <c r="F1243" s="6"/>
      <c r="G1243" s="6"/>
      <c r="H1243" s="167"/>
      <c r="I1243" s="6"/>
    </row>
    <row r="1244" spans="1:9" ht="15">
      <c r="A1244" s="6"/>
      <c r="B1244" s="6"/>
      <c r="C1244" s="7"/>
      <c r="D1244" s="6"/>
      <c r="E1244" s="6"/>
      <c r="F1244" s="6"/>
      <c r="G1244" s="6"/>
      <c r="H1244" s="167"/>
      <c r="I1244" s="6"/>
    </row>
    <row r="1245" spans="1:9" ht="15">
      <c r="A1245" s="6"/>
      <c r="B1245" s="6"/>
      <c r="C1245" s="7"/>
      <c r="D1245" s="6"/>
      <c r="E1245" s="6"/>
      <c r="F1245" s="6"/>
      <c r="G1245" s="6"/>
      <c r="H1245" s="167"/>
      <c r="I1245" s="6"/>
    </row>
    <row r="1246" spans="1:9" ht="15">
      <c r="A1246" s="6"/>
      <c r="B1246" s="6"/>
      <c r="C1246" s="7"/>
      <c r="D1246" s="6"/>
      <c r="E1246" s="6"/>
      <c r="F1246" s="6"/>
      <c r="G1246" s="6"/>
      <c r="H1246" s="167"/>
      <c r="I1246" s="6"/>
    </row>
    <row r="1247" spans="1:9" ht="15">
      <c r="A1247" s="6"/>
      <c r="B1247" s="6"/>
      <c r="C1247" s="7"/>
      <c r="D1247" s="6"/>
      <c r="E1247" s="6"/>
      <c r="F1247" s="6"/>
      <c r="G1247" s="6"/>
      <c r="H1247" s="167"/>
      <c r="I1247" s="6"/>
    </row>
    <row r="1248" spans="1:9" ht="15">
      <c r="A1248" s="6"/>
      <c r="B1248" s="6"/>
      <c r="C1248" s="7"/>
      <c r="D1248" s="6"/>
      <c r="E1248" s="6"/>
      <c r="F1248" s="6"/>
      <c r="G1248" s="6"/>
      <c r="H1248" s="167"/>
      <c r="I1248" s="6"/>
    </row>
    <row r="1249" spans="1:9" ht="15">
      <c r="A1249" s="6"/>
      <c r="B1249" s="6"/>
      <c r="C1249" s="7"/>
      <c r="D1249" s="6"/>
      <c r="E1249" s="6"/>
      <c r="F1249" s="6"/>
      <c r="G1249" s="6"/>
      <c r="H1249" s="167"/>
      <c r="I1249" s="6"/>
    </row>
    <row r="1250" spans="1:9" ht="15">
      <c r="A1250" s="6"/>
      <c r="B1250" s="6"/>
      <c r="C1250" s="7"/>
      <c r="D1250" s="6"/>
      <c r="E1250" s="6"/>
      <c r="F1250" s="6"/>
      <c r="G1250" s="6"/>
      <c r="H1250" s="167"/>
      <c r="I1250" s="6"/>
    </row>
    <row r="1251" spans="1:9" ht="15">
      <c r="A1251" s="6"/>
      <c r="B1251" s="6"/>
      <c r="C1251" s="7"/>
      <c r="D1251" s="6"/>
      <c r="E1251" s="6"/>
      <c r="F1251" s="6"/>
      <c r="G1251" s="6"/>
      <c r="H1251" s="167"/>
      <c r="I1251" s="6"/>
    </row>
    <row r="1252" spans="1:9" ht="15">
      <c r="A1252" s="6"/>
      <c r="B1252" s="6"/>
      <c r="C1252" s="7"/>
      <c r="D1252" s="6"/>
      <c r="E1252" s="6"/>
      <c r="F1252" s="6"/>
      <c r="G1252" s="6"/>
      <c r="H1252" s="167"/>
      <c r="I1252" s="6"/>
    </row>
    <row r="1253" spans="1:9" ht="15">
      <c r="A1253" s="6"/>
      <c r="B1253" s="6"/>
      <c r="C1253" s="7"/>
      <c r="D1253" s="6"/>
      <c r="E1253" s="6"/>
      <c r="F1253" s="6"/>
      <c r="G1253" s="6"/>
      <c r="H1253" s="167"/>
      <c r="I1253" s="6"/>
    </row>
    <row r="1254" spans="1:15" ht="15">
      <c r="A1254" s="733" t="s">
        <v>1355</v>
      </c>
      <c r="B1254" s="733"/>
      <c r="C1254" s="733"/>
      <c r="D1254" s="733"/>
      <c r="E1254" s="733"/>
      <c r="F1254" s="733"/>
      <c r="G1254" s="733"/>
      <c r="H1254" s="733"/>
      <c r="I1254" s="150"/>
      <c r="J1254" s="93"/>
      <c r="K1254" s="93"/>
      <c r="L1254" s="93"/>
      <c r="M1254" s="93"/>
      <c r="N1254" s="93"/>
      <c r="O1254" s="93"/>
    </row>
    <row r="1255" spans="1:15" ht="15">
      <c r="A1255" s="733" t="s">
        <v>831</v>
      </c>
      <c r="B1255" s="733"/>
      <c r="C1255" s="733"/>
      <c r="D1255" s="733"/>
      <c r="E1255" s="733"/>
      <c r="F1255" s="733"/>
      <c r="G1255" s="733"/>
      <c r="H1255" s="733"/>
      <c r="I1255" s="150"/>
      <c r="J1255" s="93"/>
      <c r="K1255" s="93"/>
      <c r="L1255" s="93"/>
      <c r="M1255" s="93"/>
      <c r="N1255" s="93"/>
      <c r="O1255" s="93"/>
    </row>
    <row r="1256" spans="1:15" ht="15">
      <c r="A1256" s="745" t="s">
        <v>845</v>
      </c>
      <c r="B1256" s="745"/>
      <c r="C1256" s="745"/>
      <c r="D1256" s="745"/>
      <c r="E1256" s="745"/>
      <c r="F1256" s="745"/>
      <c r="G1256" s="745"/>
      <c r="H1256" s="745"/>
      <c r="I1256" s="161"/>
      <c r="J1256" s="93"/>
      <c r="K1256" s="93"/>
      <c r="L1256" s="93"/>
      <c r="M1256" s="93"/>
      <c r="N1256" s="93"/>
      <c r="O1256" s="93"/>
    </row>
    <row r="1257" spans="1:15" ht="16.5">
      <c r="A1257" s="231"/>
      <c r="B1257" s="231"/>
      <c r="C1257" s="231"/>
      <c r="D1257" s="231"/>
      <c r="E1257" s="231"/>
      <c r="F1257" s="231"/>
      <c r="G1257" s="231"/>
      <c r="H1257" s="231"/>
      <c r="I1257" s="231"/>
      <c r="J1257" s="93"/>
      <c r="K1257" s="93"/>
      <c r="L1257" s="93"/>
      <c r="M1257" s="93"/>
      <c r="N1257" s="93"/>
      <c r="O1257" s="93"/>
    </row>
    <row r="1258" spans="1:15" ht="16.5">
      <c r="A1258" s="157"/>
      <c r="B1258" s="568"/>
      <c r="C1258" s="568"/>
      <c r="D1258" s="568"/>
      <c r="E1258" s="568"/>
      <c r="F1258" s="568"/>
      <c r="G1258" s="568"/>
      <c r="H1258" s="568"/>
      <c r="I1258" s="157"/>
      <c r="J1258" s="93"/>
      <c r="K1258" s="93"/>
      <c r="L1258" s="93"/>
      <c r="M1258" s="93"/>
      <c r="N1258" s="93"/>
      <c r="O1258" s="93"/>
    </row>
    <row r="1259" spans="1:15" ht="15">
      <c r="A1259" s="6"/>
      <c r="B1259" s="746" t="s">
        <v>1086</v>
      </c>
      <c r="C1259" s="746"/>
      <c r="D1259" s="746"/>
      <c r="E1259" s="6">
        <v>1</v>
      </c>
      <c r="F1259" s="6" t="s">
        <v>231</v>
      </c>
      <c r="G1259" s="6"/>
      <c r="H1259" s="6"/>
      <c r="I1259" s="6"/>
      <c r="J1259" s="93"/>
      <c r="K1259" s="93"/>
      <c r="L1259" s="93"/>
      <c r="M1259" s="93"/>
      <c r="N1259" s="93"/>
      <c r="O1259" s="93"/>
    </row>
    <row r="1260" spans="1:15" ht="15">
      <c r="A1260" s="6"/>
      <c r="B1260" s="746" t="s">
        <v>1087</v>
      </c>
      <c r="C1260" s="746"/>
      <c r="D1260" s="746"/>
      <c r="E1260" s="6">
        <v>0.09</v>
      </c>
      <c r="F1260" s="6" t="s">
        <v>1109</v>
      </c>
      <c r="G1260" s="6"/>
      <c r="H1260" s="6"/>
      <c r="I1260" s="6"/>
      <c r="J1260" s="93"/>
      <c r="K1260" s="93"/>
      <c r="L1260" s="93"/>
      <c r="M1260" s="93"/>
      <c r="N1260" s="93"/>
      <c r="O1260" s="93"/>
    </row>
    <row r="1261" spans="1:15" ht="15">
      <c r="A1261" s="6"/>
      <c r="B1261" s="744" t="s">
        <v>837</v>
      </c>
      <c r="C1261" s="744"/>
      <c r="D1261" s="744"/>
      <c r="E1261" s="6"/>
      <c r="F1261" s="6"/>
      <c r="G1261" s="6"/>
      <c r="H1261" s="6"/>
      <c r="I1261" s="6"/>
      <c r="J1261" s="93"/>
      <c r="K1261" s="93"/>
      <c r="L1261" s="93"/>
      <c r="M1261" s="93"/>
      <c r="N1261" s="93"/>
      <c r="O1261" s="93"/>
    </row>
    <row r="1262" spans="1:15" ht="15">
      <c r="A1262" s="6"/>
      <c r="B1262" s="744" t="s">
        <v>838</v>
      </c>
      <c r="C1262" s="744"/>
      <c r="D1262" s="744"/>
      <c r="E1262" s="6"/>
      <c r="F1262" s="6"/>
      <c r="G1262" s="6"/>
      <c r="H1262" s="6"/>
      <c r="I1262" s="6"/>
      <c r="J1262" s="93"/>
      <c r="K1262" s="93"/>
      <c r="L1262" s="93"/>
      <c r="M1262" s="93"/>
      <c r="N1262" s="93"/>
      <c r="O1262" s="93"/>
    </row>
    <row r="1263" spans="1:15" ht="15">
      <c r="A1263" s="6"/>
      <c r="B1263" s="744" t="s">
        <v>839</v>
      </c>
      <c r="C1263" s="744"/>
      <c r="D1263" s="744"/>
      <c r="E1263" s="6">
        <v>1.15</v>
      </c>
      <c r="F1263" s="400" t="s">
        <v>840</v>
      </c>
      <c r="G1263" s="733">
        <v>2.313</v>
      </c>
      <c r="H1263" s="733"/>
      <c r="I1263" s="6"/>
      <c r="J1263" s="93"/>
      <c r="K1263" s="93"/>
      <c r="L1263" s="93"/>
      <c r="M1263" s="93"/>
      <c r="N1263" s="93"/>
      <c r="O1263" s="93"/>
    </row>
    <row r="1264" spans="1:15" ht="15">
      <c r="A1264" s="6"/>
      <c r="B1264" s="744" t="s">
        <v>841</v>
      </c>
      <c r="C1264" s="744"/>
      <c r="D1264" s="744"/>
      <c r="E1264" s="6"/>
      <c r="F1264" s="6"/>
      <c r="G1264" s="6"/>
      <c r="H1264" s="6"/>
      <c r="I1264" s="6"/>
      <c r="J1264" s="93"/>
      <c r="K1264" s="93"/>
      <c r="L1264" s="93"/>
      <c r="M1264" s="93"/>
      <c r="N1264" s="93"/>
      <c r="O1264" s="93"/>
    </row>
    <row r="1265" spans="1:15" ht="15">
      <c r="A1265" s="6"/>
      <c r="B1265" s="744" t="s">
        <v>842</v>
      </c>
      <c r="C1265" s="744"/>
      <c r="D1265" s="744"/>
      <c r="E1265" s="6">
        <v>1.11</v>
      </c>
      <c r="F1265" s="6"/>
      <c r="G1265" s="6"/>
      <c r="H1265" s="6"/>
      <c r="I1265" s="6"/>
      <c r="J1265" s="93"/>
      <c r="K1265" s="93"/>
      <c r="L1265" s="93"/>
      <c r="M1265" s="93"/>
      <c r="N1265" s="93"/>
      <c r="O1265" s="93"/>
    </row>
    <row r="1266" spans="1:15" ht="15">
      <c r="A1266" s="6"/>
      <c r="B1266" s="744" t="s">
        <v>843</v>
      </c>
      <c r="C1266" s="744"/>
      <c r="D1266" s="744"/>
      <c r="E1266" s="6">
        <v>1.07</v>
      </c>
      <c r="F1266" s="6"/>
      <c r="G1266" s="6"/>
      <c r="H1266" s="6"/>
      <c r="I1266" s="6"/>
      <c r="J1266" s="93"/>
      <c r="K1266" s="93"/>
      <c r="L1266" s="93"/>
      <c r="M1266" s="93"/>
      <c r="N1266" s="93"/>
      <c r="O1266" s="93"/>
    </row>
    <row r="1267" spans="1:15" ht="15">
      <c r="A1267" s="6"/>
      <c r="B1267" s="6"/>
      <c r="C1267" s="6"/>
      <c r="D1267" s="6"/>
      <c r="E1267" s="6"/>
      <c r="F1267" s="6"/>
      <c r="G1267" s="6"/>
      <c r="H1267" s="6"/>
      <c r="I1267" s="6"/>
      <c r="J1267" s="93"/>
      <c r="K1267" s="93"/>
      <c r="L1267" s="93"/>
      <c r="M1267" s="93"/>
      <c r="N1267" s="93"/>
      <c r="O1267" s="93"/>
    </row>
    <row r="1268" spans="1:15" ht="15">
      <c r="A1268" s="587"/>
      <c r="B1268" s="588"/>
      <c r="C1268" s="587"/>
      <c r="D1268" s="590" t="s">
        <v>1049</v>
      </c>
      <c r="E1268" s="589" t="s">
        <v>1050</v>
      </c>
      <c r="F1268" s="775"/>
      <c r="G1268" s="776"/>
      <c r="H1268" s="589" t="s">
        <v>1051</v>
      </c>
      <c r="I1268" s="223"/>
      <c r="J1268" s="93"/>
      <c r="K1268" s="93"/>
      <c r="L1268" s="93"/>
      <c r="M1268" s="93"/>
      <c r="N1268" s="93"/>
      <c r="O1268" s="93"/>
    </row>
    <row r="1269" spans="1:15" ht="15">
      <c r="A1269" s="153" t="s">
        <v>1052</v>
      </c>
      <c r="B1269" s="593" t="s">
        <v>1091</v>
      </c>
      <c r="C1269" s="153" t="s">
        <v>1054</v>
      </c>
      <c r="D1269" s="592" t="s">
        <v>1055</v>
      </c>
      <c r="E1269" s="592" t="s">
        <v>335</v>
      </c>
      <c r="F1269" s="769" t="s">
        <v>1056</v>
      </c>
      <c r="G1269" s="770"/>
      <c r="H1269" s="592" t="s">
        <v>1057</v>
      </c>
      <c r="I1269" s="223"/>
      <c r="J1269" s="93"/>
      <c r="K1269" s="93"/>
      <c r="L1269" s="93"/>
      <c r="M1269" s="93"/>
      <c r="N1269" s="93"/>
      <c r="O1269" s="93"/>
    </row>
    <row r="1270" spans="1:15" ht="15">
      <c r="A1270" s="153" t="s">
        <v>539</v>
      </c>
      <c r="B1270" s="593"/>
      <c r="C1270" s="153" t="s">
        <v>309</v>
      </c>
      <c r="D1270" s="592" t="s">
        <v>1058</v>
      </c>
      <c r="E1270" s="592" t="s">
        <v>501</v>
      </c>
      <c r="F1270" s="771"/>
      <c r="G1270" s="772"/>
      <c r="H1270" s="592" t="s">
        <v>311</v>
      </c>
      <c r="I1270" s="223"/>
      <c r="J1270" s="93"/>
      <c r="K1270" s="93"/>
      <c r="L1270" s="93"/>
      <c r="M1270" s="93"/>
      <c r="N1270" s="93"/>
      <c r="O1270" s="93"/>
    </row>
    <row r="1271" spans="1:15" ht="15">
      <c r="A1271" s="153"/>
      <c r="B1271" s="595"/>
      <c r="C1271" s="597"/>
      <c r="D1271" s="597" t="s">
        <v>1059</v>
      </c>
      <c r="E1271" s="597"/>
      <c r="F1271" s="773"/>
      <c r="G1271" s="774"/>
      <c r="H1271" s="596"/>
      <c r="I1271" s="223"/>
      <c r="J1271" s="93"/>
      <c r="K1271" s="93"/>
      <c r="L1271" s="93"/>
      <c r="M1271" s="93"/>
      <c r="N1271" s="93"/>
      <c r="O1271" s="93"/>
    </row>
    <row r="1272" spans="1:15" ht="15">
      <c r="A1272" s="148">
        <v>1</v>
      </c>
      <c r="B1272" s="148">
        <v>2</v>
      </c>
      <c r="C1272" s="148">
        <v>3</v>
      </c>
      <c r="D1272" s="169">
        <v>4</v>
      </c>
      <c r="E1272" s="148">
        <v>5</v>
      </c>
      <c r="F1272" s="706">
        <v>6</v>
      </c>
      <c r="G1272" s="707"/>
      <c r="H1272" s="148">
        <v>7</v>
      </c>
      <c r="I1272" s="224"/>
      <c r="J1272" s="93"/>
      <c r="K1272" s="93"/>
      <c r="L1272" s="93"/>
      <c r="M1272" s="93"/>
      <c r="N1272" s="93"/>
      <c r="O1272" s="93"/>
    </row>
    <row r="1273" spans="1:15" ht="15">
      <c r="A1273" s="123" t="s">
        <v>343</v>
      </c>
      <c r="B1273" s="505" t="s">
        <v>1060</v>
      </c>
      <c r="C1273" s="123" t="s">
        <v>342</v>
      </c>
      <c r="D1273" s="123"/>
      <c r="E1273" s="548"/>
      <c r="F1273" s="703"/>
      <c r="G1273" s="705"/>
      <c r="H1273" s="529">
        <f>H1274</f>
        <v>1364.18</v>
      </c>
      <c r="I1273" s="225"/>
      <c r="J1273" s="93"/>
      <c r="K1273" s="93"/>
      <c r="L1273" s="93"/>
      <c r="M1273" s="93"/>
      <c r="N1273" s="93"/>
      <c r="O1273" s="93"/>
    </row>
    <row r="1274" spans="1:15" ht="15">
      <c r="A1274" s="9"/>
      <c r="B1274" s="13" t="s">
        <v>1200</v>
      </c>
      <c r="C1274" s="9" t="s">
        <v>1110</v>
      </c>
      <c r="D1274" s="584">
        <f>258*25.4</f>
        <v>6553.2</v>
      </c>
      <c r="E1274" s="159">
        <f>D1274*G1263</f>
        <v>15157.55</v>
      </c>
      <c r="F1274" s="727">
        <v>0.09</v>
      </c>
      <c r="G1274" s="728"/>
      <c r="H1274" s="516">
        <f>E1274*F1274</f>
        <v>1364.18</v>
      </c>
      <c r="I1274" s="225"/>
      <c r="J1274" s="93"/>
      <c r="K1274" s="93"/>
      <c r="L1274" s="93"/>
      <c r="M1274" s="93"/>
      <c r="N1274" s="93"/>
      <c r="O1274" s="93"/>
    </row>
    <row r="1275" spans="1:15" ht="15">
      <c r="A1275" s="9" t="s">
        <v>349</v>
      </c>
      <c r="B1275" s="13" t="s">
        <v>1062</v>
      </c>
      <c r="C1275" s="9" t="s">
        <v>342</v>
      </c>
      <c r="D1275" s="9"/>
      <c r="E1275" s="10"/>
      <c r="F1275" s="727"/>
      <c r="G1275" s="728"/>
      <c r="H1275" s="516">
        <f>H1273*0.079</f>
        <v>107.77</v>
      </c>
      <c r="I1275" s="225"/>
      <c r="J1275" s="93"/>
      <c r="K1275" s="93"/>
      <c r="L1275" s="93"/>
      <c r="M1275" s="93"/>
      <c r="N1275" s="93"/>
      <c r="O1275" s="93"/>
    </row>
    <row r="1276" spans="1:15" ht="15">
      <c r="A1276" s="9" t="s">
        <v>355</v>
      </c>
      <c r="B1276" s="546" t="s">
        <v>1063</v>
      </c>
      <c r="C1276" s="9" t="s">
        <v>342</v>
      </c>
      <c r="D1276" s="9"/>
      <c r="E1276" s="10"/>
      <c r="F1276" s="727"/>
      <c r="G1276" s="728"/>
      <c r="H1276" s="516">
        <f>H1273+H1275</f>
        <v>1471.95</v>
      </c>
      <c r="I1276" s="225"/>
      <c r="J1276" s="93"/>
      <c r="K1276" s="93"/>
      <c r="L1276" s="93"/>
      <c r="M1276" s="93"/>
      <c r="N1276" s="93"/>
      <c r="O1276" s="93"/>
    </row>
    <row r="1277" spans="1:15" ht="15">
      <c r="A1277" s="9" t="s">
        <v>807</v>
      </c>
      <c r="B1277" s="546" t="s">
        <v>1064</v>
      </c>
      <c r="C1277" s="9" t="s">
        <v>342</v>
      </c>
      <c r="D1277" s="9"/>
      <c r="E1277" s="10"/>
      <c r="F1277" s="727"/>
      <c r="G1277" s="728"/>
      <c r="H1277" s="516">
        <f>H1276*1.15</f>
        <v>1692.74</v>
      </c>
      <c r="I1277" s="225"/>
      <c r="J1277" s="93"/>
      <c r="K1277" s="93"/>
      <c r="L1277" s="93"/>
      <c r="M1277" s="93"/>
      <c r="N1277" s="93"/>
      <c r="O1277" s="93"/>
    </row>
    <row r="1278" spans="1:15" ht="28.5" customHeight="1">
      <c r="A1278" s="9" t="s">
        <v>808</v>
      </c>
      <c r="B1278" s="570" t="s">
        <v>1701</v>
      </c>
      <c r="C1278" s="9" t="s">
        <v>342</v>
      </c>
      <c r="D1278" s="9"/>
      <c r="E1278" s="10"/>
      <c r="F1278" s="706"/>
      <c r="G1278" s="708"/>
      <c r="H1278" s="513">
        <f>H1277*0.33</f>
        <v>558.6</v>
      </c>
      <c r="I1278" s="225"/>
      <c r="J1278" s="93"/>
      <c r="K1278" s="93"/>
      <c r="L1278" s="93"/>
      <c r="M1278" s="93"/>
      <c r="N1278" s="93"/>
      <c r="O1278" s="93"/>
    </row>
    <row r="1279" spans="1:15" ht="15">
      <c r="A1279" s="579" t="s">
        <v>811</v>
      </c>
      <c r="B1279" s="559" t="s">
        <v>806</v>
      </c>
      <c r="C1279" s="148" t="s">
        <v>342</v>
      </c>
      <c r="D1279" s="148"/>
      <c r="E1279" s="170"/>
      <c r="F1279" s="729"/>
      <c r="G1279" s="730"/>
      <c r="H1279" s="508">
        <f>SUM(H1277:H1278)</f>
        <v>2251.34</v>
      </c>
      <c r="I1279" s="225"/>
      <c r="J1279" s="93"/>
      <c r="K1279" s="93"/>
      <c r="L1279" s="93"/>
      <c r="M1279" s="93"/>
      <c r="N1279" s="93"/>
      <c r="O1279" s="93"/>
    </row>
    <row r="1280" spans="1:15" ht="15">
      <c r="A1280" s="11" t="s">
        <v>812</v>
      </c>
      <c r="B1280" s="561" t="s">
        <v>1066</v>
      </c>
      <c r="C1280" s="11" t="s">
        <v>342</v>
      </c>
      <c r="D1280" s="11"/>
      <c r="E1280" s="169"/>
      <c r="F1280" s="729"/>
      <c r="G1280" s="730"/>
      <c r="H1280" s="508">
        <f>H1279</f>
        <v>2251.34</v>
      </c>
      <c r="I1280" s="224"/>
      <c r="J1280" s="93"/>
      <c r="K1280" s="93"/>
      <c r="L1280" s="93"/>
      <c r="M1280" s="93"/>
      <c r="N1280" s="93"/>
      <c r="O1280" s="93"/>
    </row>
    <row r="1281" spans="1:15" ht="15">
      <c r="A1281" s="6"/>
      <c r="B1281" s="6"/>
      <c r="C1281" s="6"/>
      <c r="D1281" s="6"/>
      <c r="E1281" s="6"/>
      <c r="F1281" s="6"/>
      <c r="G1281" s="6"/>
      <c r="H1281" s="6"/>
      <c r="I1281" s="6"/>
      <c r="J1281" s="93"/>
      <c r="K1281" s="93"/>
      <c r="L1281" s="93"/>
      <c r="M1281" s="93"/>
      <c r="N1281" s="93"/>
      <c r="O1281" s="93"/>
    </row>
    <row r="1282" spans="1:15" ht="15">
      <c r="A1282" s="6"/>
      <c r="B1282" s="6"/>
      <c r="C1282" s="6"/>
      <c r="D1282" s="6"/>
      <c r="E1282" s="6"/>
      <c r="F1282" s="6"/>
      <c r="G1282" s="6"/>
      <c r="H1282" s="6"/>
      <c r="I1282" s="6"/>
      <c r="J1282" s="93"/>
      <c r="K1282" s="93"/>
      <c r="L1282" s="93"/>
      <c r="M1282" s="93"/>
      <c r="N1282" s="93"/>
      <c r="O1282" s="93"/>
    </row>
    <row r="1283" spans="1:15" ht="15">
      <c r="A1283" s="6"/>
      <c r="B1283" s="6"/>
      <c r="C1283" s="7"/>
      <c r="D1283" s="6"/>
      <c r="E1283" s="6"/>
      <c r="F1283" s="6"/>
      <c r="G1283" s="6"/>
      <c r="H1283" s="167"/>
      <c r="I1283" s="13"/>
      <c r="J1283" s="93"/>
      <c r="K1283" s="93"/>
      <c r="L1283" s="93"/>
      <c r="M1283" s="93"/>
      <c r="N1283" s="93"/>
      <c r="O1283" s="93"/>
    </row>
    <row r="1284" spans="1:9" ht="15">
      <c r="A1284" s="733" t="s">
        <v>1493</v>
      </c>
      <c r="B1284" s="733"/>
      <c r="C1284" s="733"/>
      <c r="D1284" s="733"/>
      <c r="E1284" s="733"/>
      <c r="F1284" s="733"/>
      <c r="G1284" s="733"/>
      <c r="H1284" s="733"/>
      <c r="I1284" s="150"/>
    </row>
    <row r="1285" spans="1:9" ht="15">
      <c r="A1285" s="733" t="s">
        <v>1202</v>
      </c>
      <c r="B1285" s="733"/>
      <c r="C1285" s="733"/>
      <c r="D1285" s="733"/>
      <c r="E1285" s="733"/>
      <c r="F1285" s="733"/>
      <c r="G1285" s="733"/>
      <c r="H1285" s="733"/>
      <c r="I1285" s="150"/>
    </row>
    <row r="1286" spans="1:9" ht="12.75" customHeight="1">
      <c r="A1286" s="753" t="s">
        <v>1203</v>
      </c>
      <c r="B1286" s="753"/>
      <c r="C1286" s="753"/>
      <c r="D1286" s="753"/>
      <c r="E1286" s="753"/>
      <c r="F1286" s="753"/>
      <c r="G1286" s="753"/>
      <c r="H1286" s="753"/>
      <c r="I1286" s="222"/>
    </row>
    <row r="1287" spans="1:9" ht="15">
      <c r="A1287" s="6"/>
      <c r="B1287" s="6"/>
      <c r="C1287" s="7"/>
      <c r="D1287" s="6"/>
      <c r="E1287" s="6"/>
      <c r="F1287" s="6"/>
      <c r="G1287" s="6"/>
      <c r="H1287" s="167"/>
      <c r="I1287" s="6"/>
    </row>
    <row r="1288" spans="1:9" ht="15">
      <c r="A1288" s="13" t="s">
        <v>1204</v>
      </c>
      <c r="B1288" s="10"/>
      <c r="C1288" s="10"/>
      <c r="D1288" s="10"/>
      <c r="E1288" s="13"/>
      <c r="F1288" s="13"/>
      <c r="G1288" s="167"/>
      <c r="H1288" s="6"/>
      <c r="I1288" s="6"/>
    </row>
    <row r="1289" spans="1:9" ht="15">
      <c r="A1289" s="13"/>
      <c r="B1289" s="601" t="s">
        <v>1205</v>
      </c>
      <c r="C1289" s="601"/>
      <c r="D1289" s="601"/>
      <c r="E1289" s="601"/>
      <c r="F1289" s="602">
        <f>'Расчет -1 '!F15</f>
        <v>9156763</v>
      </c>
      <c r="G1289" s="167" t="s">
        <v>38</v>
      </c>
      <c r="H1289" s="6"/>
      <c r="I1289" s="6"/>
    </row>
    <row r="1290" spans="1:9" ht="15">
      <c r="A1290" s="13"/>
      <c r="B1290" s="603"/>
      <c r="C1290" s="603"/>
      <c r="D1290" s="603"/>
      <c r="E1290" s="6"/>
      <c r="F1290" s="13"/>
      <c r="G1290" s="167"/>
      <c r="H1290" s="6"/>
      <c r="I1290" s="6"/>
    </row>
    <row r="1291" spans="1:9" ht="15">
      <c r="A1291" s="13" t="s">
        <v>1206</v>
      </c>
      <c r="B1291" s="13"/>
      <c r="C1291" s="13"/>
      <c r="D1291" s="13"/>
      <c r="E1291" s="13"/>
      <c r="F1291" s="13"/>
      <c r="G1291" s="167"/>
      <c r="H1291" s="6"/>
      <c r="I1291" s="6"/>
    </row>
    <row r="1292" spans="1:9" ht="15">
      <c r="A1292" s="13" t="s">
        <v>1207</v>
      </c>
      <c r="B1292" s="13"/>
      <c r="C1292" s="13"/>
      <c r="D1292" s="13"/>
      <c r="E1292" s="13"/>
      <c r="F1292" s="13"/>
      <c r="G1292" s="167"/>
      <c r="H1292" s="6"/>
      <c r="I1292" s="6"/>
    </row>
    <row r="1293" spans="1:9" ht="15">
      <c r="A1293" s="13" t="s">
        <v>1208</v>
      </c>
      <c r="B1293" s="13"/>
      <c r="C1293" s="13"/>
      <c r="D1293" s="13"/>
      <c r="E1293" s="13"/>
      <c r="F1293" s="13"/>
      <c r="G1293" s="167"/>
      <c r="H1293" s="6"/>
      <c r="I1293" s="6"/>
    </row>
    <row r="1294" spans="1:9" ht="15">
      <c r="A1294" s="13"/>
      <c r="B1294" s="13" t="s">
        <v>846</v>
      </c>
      <c r="C1294" s="13"/>
      <c r="D1294" s="13"/>
      <c r="E1294" s="13"/>
      <c r="F1294" s="13"/>
      <c r="G1294" s="167"/>
      <c r="H1294" s="6"/>
      <c r="I1294" s="6"/>
    </row>
    <row r="1295" spans="1:9" ht="15">
      <c r="A1295" s="784" t="s">
        <v>1209</v>
      </c>
      <c r="B1295" s="784"/>
      <c r="C1295" s="784"/>
      <c r="D1295" s="784"/>
      <c r="E1295" s="784"/>
      <c r="F1295" s="211">
        <f>F1289*1.5/100*0.5</f>
        <v>68676</v>
      </c>
      <c r="G1295" s="6" t="s">
        <v>342</v>
      </c>
      <c r="H1295" s="6"/>
      <c r="I1295" s="6"/>
    </row>
    <row r="1296" spans="1:9" ht="15">
      <c r="A1296" s="10"/>
      <c r="B1296" s="603" t="s">
        <v>1210</v>
      </c>
      <c r="C1296" s="603"/>
      <c r="D1296" s="603"/>
      <c r="E1296" s="604"/>
      <c r="F1296" s="211">
        <f>F1289*1.2/100*0.5</f>
        <v>54941</v>
      </c>
      <c r="G1296" s="6" t="s">
        <v>342</v>
      </c>
      <c r="H1296" s="6"/>
      <c r="I1296" s="6"/>
    </row>
    <row r="1297" spans="1:9" ht="15">
      <c r="A1297" s="6"/>
      <c r="B1297" s="10"/>
      <c r="C1297" s="10"/>
      <c r="D1297" s="25"/>
      <c r="E1297" s="10"/>
      <c r="F1297" s="10"/>
      <c r="G1297" s="205"/>
      <c r="H1297" s="167"/>
      <c r="I1297" s="6"/>
    </row>
    <row r="1298" spans="1:9" ht="15">
      <c r="A1298" s="6"/>
      <c r="B1298" s="10"/>
      <c r="C1298" s="10"/>
      <c r="D1298" s="25"/>
      <c r="E1298" s="10"/>
      <c r="F1298" s="10"/>
      <c r="G1298" s="205"/>
      <c r="H1298" s="167"/>
      <c r="I1298" s="6"/>
    </row>
    <row r="1299" spans="1:9" ht="15">
      <c r="A1299" s="6"/>
      <c r="B1299" s="10"/>
      <c r="C1299" s="10"/>
      <c r="D1299" s="25"/>
      <c r="E1299" s="10"/>
      <c r="F1299" s="10"/>
      <c r="G1299" s="205"/>
      <c r="H1299" s="167"/>
      <c r="I1299" s="6"/>
    </row>
    <row r="1300" spans="1:9" ht="15">
      <c r="A1300" s="6"/>
      <c r="B1300" s="10"/>
      <c r="C1300" s="10"/>
      <c r="D1300" s="25"/>
      <c r="E1300" s="10"/>
      <c r="F1300" s="10"/>
      <c r="G1300" s="205"/>
      <c r="H1300" s="167"/>
      <c r="I1300" s="6"/>
    </row>
    <row r="1301" spans="1:9" ht="15">
      <c r="A1301" s="6"/>
      <c r="B1301" s="10"/>
      <c r="C1301" s="10"/>
      <c r="D1301" s="25"/>
      <c r="E1301" s="10"/>
      <c r="F1301" s="10"/>
      <c r="G1301" s="205"/>
      <c r="H1301" s="167"/>
      <c r="I1301" s="6"/>
    </row>
    <row r="1302" spans="1:9" ht="15">
      <c r="A1302" s="6"/>
      <c r="B1302" s="10"/>
      <c r="C1302" s="10"/>
      <c r="D1302" s="25"/>
      <c r="E1302" s="10"/>
      <c r="F1302" s="10"/>
      <c r="G1302" s="205"/>
      <c r="H1302" s="167"/>
      <c r="I1302" s="6"/>
    </row>
    <row r="1303" spans="1:9" ht="15">
      <c r="A1303" s="6"/>
      <c r="B1303" s="10"/>
      <c r="C1303" s="10"/>
      <c r="D1303" s="25"/>
      <c r="E1303" s="10"/>
      <c r="F1303" s="10"/>
      <c r="G1303" s="205"/>
      <c r="H1303" s="167"/>
      <c r="I1303" s="6"/>
    </row>
    <row r="1304" spans="1:9" ht="15">
      <c r="A1304" s="6"/>
      <c r="B1304" s="10"/>
      <c r="C1304" s="10"/>
      <c r="D1304" s="25"/>
      <c r="E1304" s="10"/>
      <c r="F1304" s="10"/>
      <c r="G1304" s="205"/>
      <c r="H1304" s="167"/>
      <c r="I1304" s="6"/>
    </row>
    <row r="1305" spans="1:9" ht="15">
      <c r="A1305" s="6"/>
      <c r="B1305" s="10"/>
      <c r="C1305" s="10"/>
      <c r="D1305" s="25"/>
      <c r="E1305" s="10"/>
      <c r="F1305" s="10"/>
      <c r="G1305" s="205"/>
      <c r="H1305" s="167"/>
      <c r="I1305" s="6"/>
    </row>
    <row r="1306" spans="1:9" ht="15">
      <c r="A1306" s="6"/>
      <c r="B1306" s="10"/>
      <c r="C1306" s="10"/>
      <c r="D1306" s="25"/>
      <c r="E1306" s="10"/>
      <c r="F1306" s="10"/>
      <c r="G1306" s="205"/>
      <c r="H1306" s="167"/>
      <c r="I1306" s="6"/>
    </row>
    <row r="1307" spans="1:9" ht="15">
      <c r="A1307" s="6"/>
      <c r="B1307" s="10"/>
      <c r="C1307" s="10"/>
      <c r="D1307" s="25"/>
      <c r="E1307" s="10"/>
      <c r="F1307" s="10"/>
      <c r="G1307" s="205"/>
      <c r="H1307" s="167"/>
      <c r="I1307" s="6"/>
    </row>
    <row r="1308" spans="1:9" ht="15">
      <c r="A1308" s="6"/>
      <c r="B1308" s="10"/>
      <c r="C1308" s="10"/>
      <c r="D1308" s="25"/>
      <c r="E1308" s="10"/>
      <c r="F1308" s="10"/>
      <c r="G1308" s="205"/>
      <c r="H1308" s="167"/>
      <c r="I1308" s="6"/>
    </row>
    <row r="1309" spans="1:9" ht="15">
      <c r="A1309" s="6"/>
      <c r="B1309" s="10"/>
      <c r="C1309" s="10"/>
      <c r="D1309" s="25"/>
      <c r="E1309" s="10"/>
      <c r="F1309" s="10"/>
      <c r="G1309" s="205"/>
      <c r="H1309" s="167"/>
      <c r="I1309" s="6"/>
    </row>
    <row r="1310" spans="1:9" ht="15">
      <c r="A1310" s="6"/>
      <c r="B1310" s="10"/>
      <c r="C1310" s="10"/>
      <c r="D1310" s="25"/>
      <c r="E1310" s="10"/>
      <c r="F1310" s="10"/>
      <c r="G1310" s="205"/>
      <c r="H1310" s="167"/>
      <c r="I1310" s="6"/>
    </row>
    <row r="1311" spans="1:9" ht="15">
      <c r="A1311" s="6"/>
      <c r="B1311" s="10"/>
      <c r="C1311" s="10"/>
      <c r="D1311" s="25"/>
      <c r="E1311" s="10"/>
      <c r="F1311" s="10"/>
      <c r="G1311" s="205"/>
      <c r="H1311" s="167"/>
      <c r="I1311" s="6"/>
    </row>
    <row r="1312" spans="1:9" ht="15">
      <c r="A1312" s="6"/>
      <c r="B1312" s="10"/>
      <c r="C1312" s="10"/>
      <c r="D1312" s="25"/>
      <c r="E1312" s="10"/>
      <c r="F1312" s="10"/>
      <c r="G1312" s="205"/>
      <c r="H1312" s="167"/>
      <c r="I1312" s="6"/>
    </row>
    <row r="1313" spans="1:9" ht="15">
      <c r="A1313" s="6"/>
      <c r="B1313" s="10"/>
      <c r="C1313" s="10"/>
      <c r="D1313" s="25"/>
      <c r="E1313" s="10"/>
      <c r="F1313" s="10"/>
      <c r="G1313" s="205"/>
      <c r="H1313" s="167"/>
      <c r="I1313" s="6"/>
    </row>
    <row r="1314" spans="1:9" ht="15">
      <c r="A1314" s="6"/>
      <c r="B1314" s="10"/>
      <c r="C1314" s="10"/>
      <c r="D1314" s="25"/>
      <c r="E1314" s="10"/>
      <c r="F1314" s="10"/>
      <c r="G1314" s="205"/>
      <c r="H1314" s="167"/>
      <c r="I1314" s="6"/>
    </row>
    <row r="1315" spans="1:9" ht="15">
      <c r="A1315" s="751" t="s">
        <v>1356</v>
      </c>
      <c r="B1315" s="751"/>
      <c r="C1315" s="751"/>
      <c r="D1315" s="751"/>
      <c r="E1315" s="751"/>
      <c r="F1315" s="751"/>
      <c r="G1315" s="751"/>
      <c r="H1315" s="751"/>
      <c r="I1315" s="6"/>
    </row>
    <row r="1316" spans="1:9" ht="15">
      <c r="A1316" s="733" t="s">
        <v>831</v>
      </c>
      <c r="B1316" s="733"/>
      <c r="C1316" s="733"/>
      <c r="D1316" s="733"/>
      <c r="E1316" s="733"/>
      <c r="F1316" s="733"/>
      <c r="G1316" s="733"/>
      <c r="H1316" s="733"/>
      <c r="I1316" s="6"/>
    </row>
    <row r="1317" spans="1:9" ht="15">
      <c r="A1317" s="745" t="s">
        <v>1165</v>
      </c>
      <c r="B1317" s="745"/>
      <c r="C1317" s="745"/>
      <c r="D1317" s="745"/>
      <c r="E1317" s="745"/>
      <c r="F1317" s="745"/>
      <c r="G1317" s="745"/>
      <c r="H1317" s="745"/>
      <c r="I1317" s="6"/>
    </row>
    <row r="1318" spans="1:9" ht="15">
      <c r="A1318" s="6"/>
      <c r="B1318" s="746" t="s">
        <v>1086</v>
      </c>
      <c r="C1318" s="746"/>
      <c r="D1318" s="746"/>
      <c r="E1318" s="6">
        <v>1</v>
      </c>
      <c r="F1318" s="6" t="s">
        <v>358</v>
      </c>
      <c r="G1318" s="6"/>
      <c r="H1318" s="167"/>
      <c r="I1318" s="6"/>
    </row>
    <row r="1319" spans="1:9" ht="15">
      <c r="A1319" s="6"/>
      <c r="B1319" s="746" t="s">
        <v>1087</v>
      </c>
      <c r="C1319" s="746"/>
      <c r="D1319" s="746"/>
      <c r="E1319" s="6">
        <v>9</v>
      </c>
      <c r="F1319" s="6" t="s">
        <v>1132</v>
      </c>
      <c r="G1319" s="6"/>
      <c r="H1319" s="167"/>
      <c r="I1319" s="6"/>
    </row>
    <row r="1320" spans="1:9" ht="15">
      <c r="A1320" s="6"/>
      <c r="B1320" s="744" t="s">
        <v>837</v>
      </c>
      <c r="C1320" s="744"/>
      <c r="D1320" s="744"/>
      <c r="E1320" s="6"/>
      <c r="F1320" s="6"/>
      <c r="G1320" s="6"/>
      <c r="H1320" s="167"/>
      <c r="I1320" s="6"/>
    </row>
    <row r="1321" spans="1:9" ht="15">
      <c r="A1321" s="6"/>
      <c r="B1321" s="744" t="s">
        <v>838</v>
      </c>
      <c r="C1321" s="744"/>
      <c r="D1321" s="744"/>
      <c r="E1321" s="6"/>
      <c r="F1321" s="6"/>
      <c r="G1321" s="6"/>
      <c r="H1321" s="167"/>
      <c r="I1321" s="6"/>
    </row>
    <row r="1322" spans="1:9" ht="15">
      <c r="A1322" s="6"/>
      <c r="B1322" s="744" t="s">
        <v>839</v>
      </c>
      <c r="C1322" s="744"/>
      <c r="D1322" s="744"/>
      <c r="E1322" s="6">
        <v>1.15</v>
      </c>
      <c r="F1322" s="400" t="s">
        <v>840</v>
      </c>
      <c r="G1322" s="733">
        <v>2.313</v>
      </c>
      <c r="H1322" s="733"/>
      <c r="I1322" s="6"/>
    </row>
    <row r="1323" spans="1:9" ht="15">
      <c r="A1323" s="6"/>
      <c r="B1323" s="744" t="s">
        <v>841</v>
      </c>
      <c r="C1323" s="744"/>
      <c r="D1323" s="744"/>
      <c r="E1323" s="6"/>
      <c r="F1323" s="6"/>
      <c r="G1323" s="6"/>
      <c r="H1323" s="167"/>
      <c r="I1323" s="6"/>
    </row>
    <row r="1324" spans="1:9" ht="15">
      <c r="A1324" s="6"/>
      <c r="B1324" s="744" t="s">
        <v>842</v>
      </c>
      <c r="C1324" s="744"/>
      <c r="D1324" s="744"/>
      <c r="E1324" s="6">
        <v>1.11</v>
      </c>
      <c r="F1324" s="6"/>
      <c r="G1324" s="6"/>
      <c r="H1324" s="167"/>
      <c r="I1324" s="6"/>
    </row>
    <row r="1325" spans="1:9" ht="15">
      <c r="A1325" s="6"/>
      <c r="B1325" s="744" t="s">
        <v>843</v>
      </c>
      <c r="C1325" s="744"/>
      <c r="D1325" s="744"/>
      <c r="E1325" s="6">
        <v>1.07</v>
      </c>
      <c r="F1325" s="6"/>
      <c r="G1325" s="6"/>
      <c r="H1325" s="167"/>
      <c r="I1325" s="6"/>
    </row>
    <row r="1326" spans="1:9" ht="15">
      <c r="A1326" s="123"/>
      <c r="B1326" s="566"/>
      <c r="C1326" s="123"/>
      <c r="D1326" s="544" t="s">
        <v>1049</v>
      </c>
      <c r="E1326" s="123" t="s">
        <v>1050</v>
      </c>
      <c r="F1326" s="703"/>
      <c r="G1326" s="705"/>
      <c r="H1326" s="545" t="s">
        <v>1051</v>
      </c>
      <c r="I1326" s="6"/>
    </row>
    <row r="1327" spans="1:9" ht="15">
      <c r="A1327" s="9" t="s">
        <v>1052</v>
      </c>
      <c r="B1327" s="546" t="s">
        <v>1091</v>
      </c>
      <c r="C1327" s="9" t="s">
        <v>1054</v>
      </c>
      <c r="D1327" s="9" t="s">
        <v>1055</v>
      </c>
      <c r="E1327" s="9" t="s">
        <v>335</v>
      </c>
      <c r="F1327" s="727" t="s">
        <v>1056</v>
      </c>
      <c r="G1327" s="728"/>
      <c r="H1327" s="101" t="s">
        <v>1057</v>
      </c>
      <c r="I1327" s="6"/>
    </row>
    <row r="1328" spans="1:9" ht="15">
      <c r="A1328" s="9" t="s">
        <v>539</v>
      </c>
      <c r="B1328" s="546"/>
      <c r="C1328" s="9" t="s">
        <v>309</v>
      </c>
      <c r="D1328" s="9" t="s">
        <v>1058</v>
      </c>
      <c r="E1328" s="9" t="s">
        <v>501</v>
      </c>
      <c r="F1328" s="742"/>
      <c r="G1328" s="743"/>
      <c r="H1328" s="101" t="s">
        <v>311</v>
      </c>
      <c r="I1328" s="6"/>
    </row>
    <row r="1329" spans="1:9" ht="15">
      <c r="A1329" s="9"/>
      <c r="B1329" s="567"/>
      <c r="C1329" s="9"/>
      <c r="D1329" s="113" t="s">
        <v>1059</v>
      </c>
      <c r="E1329" s="113"/>
      <c r="F1329" s="706"/>
      <c r="G1329" s="707"/>
      <c r="H1329" s="547"/>
      <c r="I1329" s="6"/>
    </row>
    <row r="1330" spans="1:9" ht="15">
      <c r="A1330" s="148">
        <v>1</v>
      </c>
      <c r="B1330" s="148">
        <v>2</v>
      </c>
      <c r="C1330" s="148">
        <v>3</v>
      </c>
      <c r="D1330" s="169">
        <v>4</v>
      </c>
      <c r="E1330" s="148">
        <v>5</v>
      </c>
      <c r="F1330" s="706">
        <v>6</v>
      </c>
      <c r="G1330" s="707"/>
      <c r="H1330" s="149">
        <v>7</v>
      </c>
      <c r="I1330" s="6"/>
    </row>
    <row r="1331" spans="1:9" ht="15">
      <c r="A1331" s="123" t="s">
        <v>343</v>
      </c>
      <c r="B1331" s="112" t="s">
        <v>1060</v>
      </c>
      <c r="C1331" s="123" t="s">
        <v>342</v>
      </c>
      <c r="D1331" s="398"/>
      <c r="E1331" s="548"/>
      <c r="F1331" s="703"/>
      <c r="G1331" s="705"/>
      <c r="H1331" s="545">
        <f>H1333+H1334+H1332</f>
        <v>24047.88</v>
      </c>
      <c r="I1331" s="6"/>
    </row>
    <row r="1332" spans="1:9" ht="15">
      <c r="A1332" s="9"/>
      <c r="B1332" s="112" t="s">
        <v>797</v>
      </c>
      <c r="C1332" s="9" t="s">
        <v>1061</v>
      </c>
      <c r="D1332" s="172">
        <v>780</v>
      </c>
      <c r="E1332" s="604">
        <f>D1332*G1322</f>
        <v>1804</v>
      </c>
      <c r="F1332" s="727">
        <v>3</v>
      </c>
      <c r="G1332" s="728"/>
      <c r="H1332" s="101">
        <f>E1332*F1332</f>
        <v>5412</v>
      </c>
      <c r="I1332" s="6"/>
    </row>
    <row r="1333" spans="1:9" ht="15">
      <c r="A1333" s="9"/>
      <c r="B1333" s="112" t="s">
        <v>1141</v>
      </c>
      <c r="C1333" s="9" t="s">
        <v>1061</v>
      </c>
      <c r="D1333" s="172">
        <v>539</v>
      </c>
      <c r="E1333" s="159">
        <f>D1333*G1322</f>
        <v>1246.71</v>
      </c>
      <c r="F1333" s="747">
        <v>7</v>
      </c>
      <c r="G1333" s="748"/>
      <c r="H1333" s="101">
        <f>E1333*F1333</f>
        <v>8726.97</v>
      </c>
      <c r="I1333" s="6"/>
    </row>
    <row r="1334" spans="1:9" ht="15">
      <c r="A1334" s="9"/>
      <c r="B1334" s="112" t="s">
        <v>1185</v>
      </c>
      <c r="C1334" s="9" t="s">
        <v>1061</v>
      </c>
      <c r="D1334" s="574">
        <v>476</v>
      </c>
      <c r="E1334" s="159">
        <f>D1334*G1322</f>
        <v>1100.99</v>
      </c>
      <c r="F1334" s="747">
        <v>9</v>
      </c>
      <c r="G1334" s="748"/>
      <c r="H1334" s="101">
        <f>E1334*F1334</f>
        <v>9908.91</v>
      </c>
      <c r="I1334" s="6"/>
    </row>
    <row r="1335" spans="1:9" ht="15">
      <c r="A1335" s="9" t="s">
        <v>349</v>
      </c>
      <c r="B1335" s="546" t="s">
        <v>1062</v>
      </c>
      <c r="C1335" s="9" t="s">
        <v>342</v>
      </c>
      <c r="D1335" s="172"/>
      <c r="E1335" s="10"/>
      <c r="F1335" s="727"/>
      <c r="G1335" s="728"/>
      <c r="H1335" s="101">
        <f>H1331*0.079</f>
        <v>1899.78</v>
      </c>
      <c r="I1335" s="6"/>
    </row>
    <row r="1336" spans="1:9" ht="15">
      <c r="A1336" s="9" t="s">
        <v>355</v>
      </c>
      <c r="B1336" s="546" t="s">
        <v>1063</v>
      </c>
      <c r="C1336" s="9" t="s">
        <v>342</v>
      </c>
      <c r="D1336" s="172"/>
      <c r="E1336" s="10"/>
      <c r="F1336" s="727"/>
      <c r="G1336" s="728"/>
      <c r="H1336" s="101">
        <f>H1331+H1335</f>
        <v>25947.66</v>
      </c>
      <c r="I1336" s="6"/>
    </row>
    <row r="1337" spans="1:9" ht="15">
      <c r="A1337" s="9" t="s">
        <v>807</v>
      </c>
      <c r="B1337" s="546" t="s">
        <v>1064</v>
      </c>
      <c r="C1337" s="9" t="s">
        <v>342</v>
      </c>
      <c r="D1337" s="172"/>
      <c r="E1337" s="10"/>
      <c r="F1337" s="727"/>
      <c r="G1337" s="728"/>
      <c r="H1337" s="101">
        <f>H1336*1.15</f>
        <v>29839.81</v>
      </c>
      <c r="I1337" s="6"/>
    </row>
    <row r="1338" spans="1:9" ht="30.75" customHeight="1">
      <c r="A1338" s="9" t="s">
        <v>808</v>
      </c>
      <c r="B1338" s="570" t="s">
        <v>999</v>
      </c>
      <c r="C1338" s="9" t="s">
        <v>342</v>
      </c>
      <c r="D1338" s="172"/>
      <c r="E1338" s="10"/>
      <c r="F1338" s="727"/>
      <c r="G1338" s="728"/>
      <c r="H1338" s="101">
        <f>H1337*0.31</f>
        <v>9250.34</v>
      </c>
      <c r="I1338" s="6"/>
    </row>
    <row r="1339" spans="1:9" ht="15">
      <c r="A1339" s="9">
        <v>6</v>
      </c>
      <c r="B1339" s="112" t="s">
        <v>798</v>
      </c>
      <c r="C1339" s="9" t="s">
        <v>799</v>
      </c>
      <c r="D1339" s="516">
        <f>H1345</f>
        <v>15.85</v>
      </c>
      <c r="E1339" s="101"/>
      <c r="F1339" s="749">
        <v>9</v>
      </c>
      <c r="G1339" s="750"/>
      <c r="H1339" s="101">
        <f>D1339*F1339</f>
        <v>142.65</v>
      </c>
      <c r="I1339" s="6"/>
    </row>
    <row r="1340" spans="1:9" ht="15">
      <c r="A1340" s="9"/>
      <c r="B1340" s="552" t="s">
        <v>800</v>
      </c>
      <c r="C1340" s="9"/>
      <c r="D1340" s="9"/>
      <c r="E1340" s="146"/>
      <c r="F1340" s="736"/>
      <c r="G1340" s="737"/>
      <c r="H1340" s="101"/>
      <c r="I1340" s="6"/>
    </row>
    <row r="1341" spans="1:9" ht="15">
      <c r="A1341" s="9"/>
      <c r="B1341" s="112" t="s">
        <v>801</v>
      </c>
      <c r="C1341" s="9" t="s">
        <v>777</v>
      </c>
      <c r="D1341" s="554">
        <f>"мат"!E89</f>
        <v>250</v>
      </c>
      <c r="E1341" s="101"/>
      <c r="F1341" s="738">
        <v>0.012</v>
      </c>
      <c r="G1341" s="739"/>
      <c r="H1341" s="101">
        <f>D1341*F1341*1.11</f>
        <v>3.33</v>
      </c>
      <c r="I1341" s="6"/>
    </row>
    <row r="1342" spans="1:9" ht="15">
      <c r="A1342" s="9"/>
      <c r="B1342" s="112" t="s">
        <v>802</v>
      </c>
      <c r="C1342" s="9" t="s">
        <v>697</v>
      </c>
      <c r="D1342" s="101">
        <f>"мат"!E90</f>
        <v>13</v>
      </c>
      <c r="E1342" s="555"/>
      <c r="F1342" s="736">
        <v>0.08</v>
      </c>
      <c r="G1342" s="737"/>
      <c r="H1342" s="101">
        <f>D1342*F1342*1.11</f>
        <v>1.15</v>
      </c>
      <c r="I1342" s="6"/>
    </row>
    <row r="1343" spans="1:9" ht="15">
      <c r="A1343" s="9"/>
      <c r="B1343" s="112" t="s">
        <v>803</v>
      </c>
      <c r="C1343" s="9" t="s">
        <v>697</v>
      </c>
      <c r="D1343" s="101">
        <f>"мат"!E91</f>
        <v>23</v>
      </c>
      <c r="E1343" s="555"/>
      <c r="F1343" s="738">
        <v>0.007</v>
      </c>
      <c r="G1343" s="739"/>
      <c r="H1343" s="101">
        <f>D1343*F1343*1.11</f>
        <v>0.18</v>
      </c>
      <c r="I1343" s="6"/>
    </row>
    <row r="1344" spans="1:9" ht="15">
      <c r="A1344" s="11"/>
      <c r="B1344" s="113" t="s">
        <v>804</v>
      </c>
      <c r="C1344" s="11" t="s">
        <v>772</v>
      </c>
      <c r="D1344" s="556">
        <f>"мат"!E80</f>
        <v>3.108</v>
      </c>
      <c r="E1344" s="557"/>
      <c r="F1344" s="740">
        <v>3.6</v>
      </c>
      <c r="G1344" s="741"/>
      <c r="H1344" s="547">
        <f>D1344*F1344</f>
        <v>11.19</v>
      </c>
      <c r="I1344" s="6"/>
    </row>
    <row r="1345" spans="1:9" ht="15">
      <c r="A1345" s="9"/>
      <c r="B1345" s="112" t="s">
        <v>805</v>
      </c>
      <c r="C1345" s="9" t="s">
        <v>342</v>
      </c>
      <c r="D1345" s="9"/>
      <c r="E1345" s="146"/>
      <c r="F1345" s="731"/>
      <c r="G1345" s="732"/>
      <c r="H1345" s="545">
        <f>SUM(H1341:H1344)</f>
        <v>15.85</v>
      </c>
      <c r="I1345" s="6"/>
    </row>
    <row r="1346" spans="1:9" ht="15">
      <c r="A1346" s="11" t="s">
        <v>810</v>
      </c>
      <c r="B1346" s="546" t="s">
        <v>1065</v>
      </c>
      <c r="C1346" s="11" t="s">
        <v>342</v>
      </c>
      <c r="D1346" s="172"/>
      <c r="E1346" s="10"/>
      <c r="F1346" s="706"/>
      <c r="G1346" s="708"/>
      <c r="H1346" s="547">
        <f>H1357*1.07</f>
        <v>434.41</v>
      </c>
      <c r="I1346" s="6"/>
    </row>
    <row r="1347" spans="1:9" ht="15">
      <c r="A1347" s="558" t="s">
        <v>811</v>
      </c>
      <c r="B1347" s="606" t="s">
        <v>806</v>
      </c>
      <c r="C1347" s="11" t="s">
        <v>342</v>
      </c>
      <c r="D1347" s="148"/>
      <c r="E1347" s="170"/>
      <c r="F1347" s="729"/>
      <c r="G1347" s="730"/>
      <c r="H1347" s="560">
        <f>H1337+H1338+H1339+H1346</f>
        <v>39667.21</v>
      </c>
      <c r="I1347" s="6"/>
    </row>
    <row r="1348" spans="1:9" ht="15">
      <c r="A1348" s="11" t="s">
        <v>812</v>
      </c>
      <c r="B1348" s="607" t="s">
        <v>1066</v>
      </c>
      <c r="C1348" s="11" t="s">
        <v>342</v>
      </c>
      <c r="D1348" s="11"/>
      <c r="E1348" s="169"/>
      <c r="F1348" s="729"/>
      <c r="G1348" s="730"/>
      <c r="H1348" s="560">
        <f>H1347</f>
        <v>39667.21</v>
      </c>
      <c r="I1348" s="6"/>
    </row>
    <row r="1349" spans="1:9" ht="15">
      <c r="A1349" s="6"/>
      <c r="B1349" s="6"/>
      <c r="C1349" s="7"/>
      <c r="D1349" s="6"/>
      <c r="E1349" s="6"/>
      <c r="F1349" s="6"/>
      <c r="G1349" s="6"/>
      <c r="H1349" s="167"/>
      <c r="I1349" s="6"/>
    </row>
    <row r="1350" spans="1:9" ht="15">
      <c r="A1350" s="733" t="s">
        <v>1727</v>
      </c>
      <c r="B1350" s="733"/>
      <c r="C1350" s="733"/>
      <c r="D1350" s="733"/>
      <c r="E1350" s="733"/>
      <c r="F1350" s="733"/>
      <c r="G1350" s="733"/>
      <c r="H1350" s="733"/>
      <c r="I1350" s="6"/>
    </row>
    <row r="1351" spans="1:9" ht="15">
      <c r="A1351" s="707" t="s">
        <v>1068</v>
      </c>
      <c r="B1351" s="707"/>
      <c r="C1351" s="707"/>
      <c r="D1351" s="707"/>
      <c r="E1351" s="707"/>
      <c r="F1351" s="707"/>
      <c r="G1351" s="707"/>
      <c r="H1351" s="707"/>
      <c r="I1351" s="6"/>
    </row>
    <row r="1352" spans="1:9" ht="15">
      <c r="A1352" s="123" t="s">
        <v>1052</v>
      </c>
      <c r="B1352" s="397" t="s">
        <v>844</v>
      </c>
      <c r="C1352" s="123"/>
      <c r="D1352" s="397" t="s">
        <v>1069</v>
      </c>
      <c r="E1352" s="123" t="s">
        <v>1070</v>
      </c>
      <c r="F1352" s="703" t="s">
        <v>1071</v>
      </c>
      <c r="G1352" s="705"/>
      <c r="H1352" s="545" t="s">
        <v>1072</v>
      </c>
      <c r="I1352" s="6"/>
    </row>
    <row r="1353" spans="1:9" ht="15">
      <c r="A1353" s="9" t="s">
        <v>539</v>
      </c>
      <c r="B1353" s="10" t="s">
        <v>491</v>
      </c>
      <c r="C1353" s="9" t="s">
        <v>1073</v>
      </c>
      <c r="D1353" s="10" t="s">
        <v>1074</v>
      </c>
      <c r="E1353" s="9" t="s">
        <v>1075</v>
      </c>
      <c r="F1353" s="727" t="s">
        <v>1076</v>
      </c>
      <c r="G1353" s="728"/>
      <c r="H1353" s="101" t="s">
        <v>1077</v>
      </c>
      <c r="I1353" s="6"/>
    </row>
    <row r="1354" spans="1:9" ht="15">
      <c r="A1354" s="9"/>
      <c r="B1354" s="10" t="s">
        <v>1078</v>
      </c>
      <c r="C1354" s="9" t="s">
        <v>1079</v>
      </c>
      <c r="D1354" s="10" t="s">
        <v>342</v>
      </c>
      <c r="E1354" s="9" t="s">
        <v>1080</v>
      </c>
      <c r="F1354" s="727" t="s">
        <v>1081</v>
      </c>
      <c r="G1354" s="728"/>
      <c r="H1354" s="101" t="s">
        <v>1082</v>
      </c>
      <c r="I1354" s="6"/>
    </row>
    <row r="1355" spans="1:9" ht="15">
      <c r="A1355" s="11"/>
      <c r="B1355" s="241"/>
      <c r="C1355" s="11"/>
      <c r="D1355" s="241"/>
      <c r="E1355" s="11" t="s">
        <v>1083</v>
      </c>
      <c r="F1355" s="706"/>
      <c r="G1355" s="708"/>
      <c r="H1355" s="547" t="s">
        <v>1084</v>
      </c>
      <c r="I1355" s="6"/>
    </row>
    <row r="1356" spans="1:9" ht="30">
      <c r="A1356" s="123" t="s">
        <v>343</v>
      </c>
      <c r="B1356" s="396" t="s">
        <v>1582</v>
      </c>
      <c r="C1356" s="123">
        <v>1</v>
      </c>
      <c r="D1356" s="7">
        <v>34396</v>
      </c>
      <c r="E1356" s="123">
        <v>40</v>
      </c>
      <c r="F1356" s="703">
        <v>9</v>
      </c>
      <c r="G1356" s="705"/>
      <c r="H1356" s="562">
        <f>F1356*45.11</f>
        <v>405.99</v>
      </c>
      <c r="I1356" s="6"/>
    </row>
    <row r="1357" spans="1:9" ht="15">
      <c r="A1357" s="155"/>
      <c r="B1357" s="563" t="s">
        <v>701</v>
      </c>
      <c r="C1357" s="148"/>
      <c r="D1357" s="170"/>
      <c r="E1357" s="148"/>
      <c r="F1357" s="729"/>
      <c r="G1357" s="730"/>
      <c r="H1357" s="560">
        <f>H1356</f>
        <v>405.99</v>
      </c>
      <c r="I1357" s="6"/>
    </row>
    <row r="1358" spans="1:9" ht="15">
      <c r="A1358" s="6"/>
      <c r="B1358" s="10"/>
      <c r="C1358" s="10"/>
      <c r="D1358" s="25"/>
      <c r="E1358" s="10"/>
      <c r="F1358" s="10"/>
      <c r="G1358" s="205"/>
      <c r="H1358" s="167"/>
      <c r="I1358" s="6"/>
    </row>
    <row r="1359" spans="1:9" ht="15">
      <c r="A1359" s="6"/>
      <c r="B1359" s="10"/>
      <c r="C1359" s="10"/>
      <c r="D1359" s="25"/>
      <c r="E1359" s="10"/>
      <c r="F1359" s="10"/>
      <c r="G1359" s="205"/>
      <c r="H1359" s="167"/>
      <c r="I1359" s="6"/>
    </row>
    <row r="1360" spans="1:9" ht="15">
      <c r="A1360" s="6"/>
      <c r="B1360" s="10"/>
      <c r="C1360" s="10"/>
      <c r="D1360" s="25"/>
      <c r="E1360" s="10"/>
      <c r="F1360" s="10"/>
      <c r="G1360" s="205"/>
      <c r="H1360" s="167"/>
      <c r="I1360" s="6"/>
    </row>
    <row r="1361" spans="1:9" ht="15">
      <c r="A1361" s="6"/>
      <c r="B1361" s="10"/>
      <c r="C1361" s="10"/>
      <c r="D1361" s="25"/>
      <c r="E1361" s="10"/>
      <c r="F1361" s="10"/>
      <c r="G1361" s="205"/>
      <c r="H1361" s="167"/>
      <c r="I1361" s="6"/>
    </row>
    <row r="1362" spans="1:9" ht="15">
      <c r="A1362" s="6"/>
      <c r="B1362" s="10"/>
      <c r="C1362" s="10"/>
      <c r="D1362" s="25"/>
      <c r="E1362" s="10"/>
      <c r="F1362" s="10"/>
      <c r="G1362" s="205"/>
      <c r="H1362" s="167"/>
      <c r="I1362" s="6"/>
    </row>
    <row r="1363" spans="1:9" ht="15">
      <c r="A1363" s="6"/>
      <c r="B1363" s="10"/>
      <c r="C1363" s="10"/>
      <c r="D1363" s="25"/>
      <c r="E1363" s="10"/>
      <c r="F1363" s="10"/>
      <c r="G1363" s="205"/>
      <c r="H1363" s="167"/>
      <c r="I1363" s="6"/>
    </row>
    <row r="1364" spans="1:9" ht="15">
      <c r="A1364" s="6"/>
      <c r="B1364" s="10"/>
      <c r="C1364" s="10"/>
      <c r="D1364" s="25"/>
      <c r="E1364" s="10"/>
      <c r="F1364" s="10"/>
      <c r="G1364" s="205"/>
      <c r="H1364" s="167"/>
      <c r="I1364" s="6"/>
    </row>
    <row r="1365" spans="1:9" ht="15">
      <c r="A1365" s="6"/>
      <c r="B1365" s="10"/>
      <c r="C1365" s="10"/>
      <c r="D1365" s="25"/>
      <c r="E1365" s="10"/>
      <c r="F1365" s="10"/>
      <c r="G1365" s="205"/>
      <c r="H1365" s="167"/>
      <c r="I1365" s="6"/>
    </row>
    <row r="1366" spans="1:9" ht="15">
      <c r="A1366" s="6"/>
      <c r="B1366" s="10"/>
      <c r="C1366" s="10"/>
      <c r="D1366" s="25"/>
      <c r="E1366" s="10"/>
      <c r="F1366" s="10"/>
      <c r="G1366" s="205"/>
      <c r="H1366" s="167"/>
      <c r="I1366" s="6"/>
    </row>
    <row r="1367" spans="1:9" ht="15">
      <c r="A1367" s="6"/>
      <c r="B1367" s="10"/>
      <c r="C1367" s="10"/>
      <c r="D1367" s="25"/>
      <c r="E1367" s="10"/>
      <c r="F1367" s="10"/>
      <c r="G1367" s="205"/>
      <c r="H1367" s="167"/>
      <c r="I1367" s="6"/>
    </row>
    <row r="1368" spans="1:9" ht="15">
      <c r="A1368" s="6"/>
      <c r="B1368" s="10"/>
      <c r="C1368" s="10"/>
      <c r="D1368" s="25"/>
      <c r="E1368" s="10"/>
      <c r="F1368" s="10"/>
      <c r="G1368" s="205"/>
      <c r="H1368" s="167"/>
      <c r="I1368" s="6"/>
    </row>
    <row r="1369" spans="1:9" ht="15">
      <c r="A1369" s="6"/>
      <c r="B1369" s="10"/>
      <c r="C1369" s="10"/>
      <c r="D1369" s="25"/>
      <c r="E1369" s="10"/>
      <c r="F1369" s="10"/>
      <c r="G1369" s="205"/>
      <c r="H1369" s="167"/>
      <c r="I1369" s="6"/>
    </row>
    <row r="1370" spans="1:9" ht="15">
      <c r="A1370" s="6"/>
      <c r="B1370" s="10"/>
      <c r="C1370" s="10"/>
      <c r="D1370" s="25"/>
      <c r="E1370" s="10"/>
      <c r="F1370" s="10"/>
      <c r="G1370" s="205"/>
      <c r="H1370" s="167"/>
      <c r="I1370" s="6"/>
    </row>
    <row r="1371" spans="1:9" ht="15">
      <c r="A1371" s="6"/>
      <c r="B1371" s="10"/>
      <c r="C1371" s="10"/>
      <c r="D1371" s="25"/>
      <c r="E1371" s="10"/>
      <c r="F1371" s="10"/>
      <c r="G1371" s="205"/>
      <c r="H1371" s="167"/>
      <c r="I1371" s="6"/>
    </row>
    <row r="1372" spans="1:9" ht="15">
      <c r="A1372" s="6"/>
      <c r="B1372" s="10"/>
      <c r="C1372" s="10"/>
      <c r="D1372" s="25"/>
      <c r="E1372" s="10"/>
      <c r="F1372" s="10"/>
      <c r="G1372" s="205"/>
      <c r="H1372" s="167"/>
      <c r="I1372" s="6"/>
    </row>
    <row r="1373" spans="1:9" ht="15">
      <c r="A1373" s="6"/>
      <c r="B1373" s="10"/>
      <c r="C1373" s="10"/>
      <c r="D1373" s="25"/>
      <c r="E1373" s="10"/>
      <c r="F1373" s="10"/>
      <c r="G1373" s="205"/>
      <c r="H1373" s="167"/>
      <c r="I1373" s="6"/>
    </row>
    <row r="1374" spans="1:9" ht="15">
      <c r="A1374" s="6"/>
      <c r="B1374" s="10"/>
      <c r="C1374" s="10"/>
      <c r="D1374" s="25"/>
      <c r="E1374" s="10"/>
      <c r="F1374" s="10"/>
      <c r="G1374" s="205"/>
      <c r="H1374" s="167"/>
      <c r="I1374" s="6"/>
    </row>
    <row r="1375" spans="1:9" ht="15">
      <c r="A1375" s="751" t="s">
        <v>1513</v>
      </c>
      <c r="B1375" s="751"/>
      <c r="C1375" s="751"/>
      <c r="D1375" s="751"/>
      <c r="E1375" s="751"/>
      <c r="F1375" s="751"/>
      <c r="G1375" s="751"/>
      <c r="H1375" s="751"/>
      <c r="I1375" s="6"/>
    </row>
    <row r="1376" spans="1:9" ht="15">
      <c r="A1376" s="733" t="s">
        <v>831</v>
      </c>
      <c r="B1376" s="733"/>
      <c r="C1376" s="733"/>
      <c r="D1376" s="733"/>
      <c r="E1376" s="733"/>
      <c r="F1376" s="733"/>
      <c r="G1376" s="733"/>
      <c r="H1376" s="733"/>
      <c r="I1376" s="6"/>
    </row>
    <row r="1377" spans="1:9" ht="15">
      <c r="A1377" s="745" t="s">
        <v>616</v>
      </c>
      <c r="B1377" s="745"/>
      <c r="C1377" s="745"/>
      <c r="D1377" s="745"/>
      <c r="E1377" s="745"/>
      <c r="F1377" s="745"/>
      <c r="G1377" s="745"/>
      <c r="H1377" s="745"/>
      <c r="I1377" s="6"/>
    </row>
    <row r="1378" spans="1:9" ht="15">
      <c r="A1378" s="6"/>
      <c r="B1378" s="746" t="s">
        <v>1086</v>
      </c>
      <c r="C1378" s="746"/>
      <c r="D1378" s="746"/>
      <c r="E1378" s="6">
        <v>5</v>
      </c>
      <c r="F1378" s="6" t="s">
        <v>1763</v>
      </c>
      <c r="G1378" s="6"/>
      <c r="H1378" s="167"/>
      <c r="I1378" s="6"/>
    </row>
    <row r="1379" spans="1:9" ht="15">
      <c r="A1379" s="6"/>
      <c r="B1379" s="746" t="s">
        <v>1087</v>
      </c>
      <c r="C1379" s="746"/>
      <c r="D1379" s="746"/>
      <c r="E1379" s="6"/>
      <c r="F1379" s="6"/>
      <c r="G1379" s="6"/>
      <c r="H1379" s="167"/>
      <c r="I1379" s="6"/>
    </row>
    <row r="1380" spans="1:9" ht="15">
      <c r="A1380" s="6"/>
      <c r="B1380" s="744" t="s">
        <v>837</v>
      </c>
      <c r="C1380" s="744"/>
      <c r="D1380" s="744"/>
      <c r="E1380" s="6"/>
      <c r="F1380" s="6"/>
      <c r="G1380" s="6"/>
      <c r="H1380" s="167"/>
      <c r="I1380" s="6"/>
    </row>
    <row r="1381" spans="1:9" ht="15">
      <c r="A1381" s="6"/>
      <c r="B1381" s="744" t="s">
        <v>838</v>
      </c>
      <c r="C1381" s="744"/>
      <c r="D1381" s="744"/>
      <c r="E1381" s="6"/>
      <c r="F1381" s="6"/>
      <c r="G1381" s="6"/>
      <c r="H1381" s="167"/>
      <c r="I1381" s="6"/>
    </row>
    <row r="1382" spans="1:9" ht="15">
      <c r="A1382" s="6"/>
      <c r="B1382" s="744" t="s">
        <v>839</v>
      </c>
      <c r="C1382" s="744"/>
      <c r="D1382" s="744"/>
      <c r="E1382" s="6">
        <v>1.15</v>
      </c>
      <c r="F1382" s="400" t="s">
        <v>840</v>
      </c>
      <c r="G1382" s="733">
        <v>2.313</v>
      </c>
      <c r="H1382" s="733"/>
      <c r="I1382" s="6"/>
    </row>
    <row r="1383" spans="1:9" ht="15">
      <c r="A1383" s="6"/>
      <c r="B1383" s="744" t="s">
        <v>841</v>
      </c>
      <c r="C1383" s="744"/>
      <c r="D1383" s="744"/>
      <c r="E1383" s="6"/>
      <c r="F1383" s="6"/>
      <c r="G1383" s="6"/>
      <c r="H1383" s="167"/>
      <c r="I1383" s="6"/>
    </row>
    <row r="1384" spans="1:9" ht="15">
      <c r="A1384" s="6"/>
      <c r="B1384" s="744" t="s">
        <v>842</v>
      </c>
      <c r="C1384" s="744"/>
      <c r="D1384" s="744"/>
      <c r="E1384" s="6">
        <v>1.11</v>
      </c>
      <c r="F1384" s="6"/>
      <c r="G1384" s="6"/>
      <c r="H1384" s="167"/>
      <c r="I1384" s="6"/>
    </row>
    <row r="1385" spans="1:9" ht="15">
      <c r="A1385" s="6"/>
      <c r="B1385" s="744" t="s">
        <v>843</v>
      </c>
      <c r="C1385" s="744"/>
      <c r="D1385" s="744"/>
      <c r="E1385" s="6">
        <v>1.07</v>
      </c>
      <c r="F1385" s="6"/>
      <c r="G1385" s="6"/>
      <c r="H1385" s="167"/>
      <c r="I1385" s="6"/>
    </row>
    <row r="1386" spans="1:9" ht="15">
      <c r="A1386" s="123"/>
      <c r="B1386" s="566"/>
      <c r="C1386" s="123"/>
      <c r="D1386" s="544" t="s">
        <v>1049</v>
      </c>
      <c r="E1386" s="123" t="s">
        <v>1050</v>
      </c>
      <c r="F1386" s="703"/>
      <c r="G1386" s="705"/>
      <c r="H1386" s="545" t="s">
        <v>1051</v>
      </c>
      <c r="I1386" s="6"/>
    </row>
    <row r="1387" spans="1:9" ht="15">
      <c r="A1387" s="9" t="s">
        <v>1052</v>
      </c>
      <c r="B1387" s="546" t="s">
        <v>1091</v>
      </c>
      <c r="C1387" s="9" t="s">
        <v>1054</v>
      </c>
      <c r="D1387" s="9" t="s">
        <v>1055</v>
      </c>
      <c r="E1387" s="9" t="s">
        <v>335</v>
      </c>
      <c r="F1387" s="727" t="s">
        <v>1056</v>
      </c>
      <c r="G1387" s="728"/>
      <c r="H1387" s="101" t="s">
        <v>1057</v>
      </c>
      <c r="I1387" s="6"/>
    </row>
    <row r="1388" spans="1:9" ht="15">
      <c r="A1388" s="9" t="s">
        <v>539</v>
      </c>
      <c r="B1388" s="546"/>
      <c r="C1388" s="9" t="s">
        <v>309</v>
      </c>
      <c r="D1388" s="9" t="s">
        <v>1058</v>
      </c>
      <c r="E1388" s="9" t="s">
        <v>501</v>
      </c>
      <c r="F1388" s="742"/>
      <c r="G1388" s="743"/>
      <c r="H1388" s="101" t="s">
        <v>311</v>
      </c>
      <c r="I1388" s="6"/>
    </row>
    <row r="1389" spans="1:9" ht="15">
      <c r="A1389" s="9"/>
      <c r="B1389" s="567"/>
      <c r="C1389" s="9"/>
      <c r="D1389" s="113" t="s">
        <v>1059</v>
      </c>
      <c r="E1389" s="113"/>
      <c r="F1389" s="706"/>
      <c r="G1389" s="707"/>
      <c r="H1389" s="547"/>
      <c r="I1389" s="6"/>
    </row>
    <row r="1390" spans="1:9" ht="15">
      <c r="A1390" s="148">
        <v>1</v>
      </c>
      <c r="B1390" s="148">
        <v>2</v>
      </c>
      <c r="C1390" s="148">
        <v>3</v>
      </c>
      <c r="D1390" s="169">
        <v>4</v>
      </c>
      <c r="E1390" s="148">
        <v>5</v>
      </c>
      <c r="F1390" s="706">
        <v>6</v>
      </c>
      <c r="G1390" s="707"/>
      <c r="H1390" s="149">
        <v>7</v>
      </c>
      <c r="I1390" s="6"/>
    </row>
    <row r="1391" spans="1:9" ht="15">
      <c r="A1391" s="123" t="s">
        <v>343</v>
      </c>
      <c r="B1391" s="112" t="s">
        <v>1060</v>
      </c>
      <c r="C1391" s="123" t="s">
        <v>342</v>
      </c>
      <c r="D1391" s="398"/>
      <c r="E1391" s="548"/>
      <c r="F1391" s="703"/>
      <c r="G1391" s="705"/>
      <c r="H1391" s="545">
        <f>H1393+H1394+H1392</f>
        <v>361752.9</v>
      </c>
      <c r="I1391" s="6"/>
    </row>
    <row r="1392" spans="1:9" ht="15">
      <c r="A1392" s="9"/>
      <c r="B1392" s="112" t="s">
        <v>1141</v>
      </c>
      <c r="C1392" s="9" t="s">
        <v>1110</v>
      </c>
      <c r="D1392" s="172">
        <v>13700</v>
      </c>
      <c r="E1392" s="604">
        <f>D1392*G1382</f>
        <v>31688</v>
      </c>
      <c r="F1392" s="727">
        <v>3</v>
      </c>
      <c r="G1392" s="728"/>
      <c r="H1392" s="101">
        <f>E1392*F1392</f>
        <v>95064</v>
      </c>
      <c r="I1392" s="6"/>
    </row>
    <row r="1393" spans="1:9" ht="15">
      <c r="A1393" s="9"/>
      <c r="B1393" s="112" t="s">
        <v>617</v>
      </c>
      <c r="C1393" s="9" t="s">
        <v>699</v>
      </c>
      <c r="D1393" s="172">
        <v>13700</v>
      </c>
      <c r="E1393" s="159">
        <f>D1393*G1382</f>
        <v>31688.1</v>
      </c>
      <c r="F1393" s="747">
        <v>4</v>
      </c>
      <c r="G1393" s="748"/>
      <c r="H1393" s="101">
        <f>E1393*F1393</f>
        <v>126752.4</v>
      </c>
      <c r="I1393" s="6"/>
    </row>
    <row r="1394" spans="1:9" ht="15">
      <c r="A1394" s="9"/>
      <c r="B1394" s="112" t="s">
        <v>1185</v>
      </c>
      <c r="C1394" s="9" t="s">
        <v>699</v>
      </c>
      <c r="D1394" s="574">
        <v>12100</v>
      </c>
      <c r="E1394" s="159">
        <f>D1394*G1382</f>
        <v>27987.3</v>
      </c>
      <c r="F1394" s="747">
        <v>5</v>
      </c>
      <c r="G1394" s="748"/>
      <c r="H1394" s="101">
        <f>E1394*F1394</f>
        <v>139936.5</v>
      </c>
      <c r="I1394" s="6"/>
    </row>
    <row r="1395" spans="1:9" ht="15">
      <c r="A1395" s="9" t="s">
        <v>349</v>
      </c>
      <c r="B1395" s="546" t="s">
        <v>1062</v>
      </c>
      <c r="C1395" s="9" t="s">
        <v>342</v>
      </c>
      <c r="D1395" s="172"/>
      <c r="E1395" s="10"/>
      <c r="F1395" s="727"/>
      <c r="G1395" s="728"/>
      <c r="H1395" s="101">
        <f>H1391*0.079</f>
        <v>28578.48</v>
      </c>
      <c r="I1395" s="6"/>
    </row>
    <row r="1396" spans="1:9" ht="15">
      <c r="A1396" s="9" t="s">
        <v>355</v>
      </c>
      <c r="B1396" s="546" t="s">
        <v>1063</v>
      </c>
      <c r="C1396" s="9" t="s">
        <v>342</v>
      </c>
      <c r="D1396" s="172"/>
      <c r="E1396" s="10"/>
      <c r="F1396" s="727"/>
      <c r="G1396" s="728"/>
      <c r="H1396" s="101">
        <f>H1391+H1395</f>
        <v>390331.38</v>
      </c>
      <c r="I1396" s="6"/>
    </row>
    <row r="1397" spans="1:9" ht="15">
      <c r="A1397" s="9" t="s">
        <v>807</v>
      </c>
      <c r="B1397" s="546" t="s">
        <v>1064</v>
      </c>
      <c r="C1397" s="9" t="s">
        <v>342</v>
      </c>
      <c r="D1397" s="172"/>
      <c r="E1397" s="10"/>
      <c r="F1397" s="727"/>
      <c r="G1397" s="728"/>
      <c r="H1397" s="101">
        <f>H1396*1.15</f>
        <v>448881.09</v>
      </c>
      <c r="I1397" s="6"/>
    </row>
    <row r="1398" spans="1:9" ht="31.5" customHeight="1">
      <c r="A1398" s="9" t="s">
        <v>808</v>
      </c>
      <c r="B1398" s="570" t="s">
        <v>999</v>
      </c>
      <c r="C1398" s="9" t="s">
        <v>342</v>
      </c>
      <c r="D1398" s="172"/>
      <c r="E1398" s="10"/>
      <c r="F1398" s="727"/>
      <c r="G1398" s="728"/>
      <c r="H1398" s="101">
        <f>H1397*0.31</f>
        <v>139153.14</v>
      </c>
      <c r="I1398" s="6"/>
    </row>
    <row r="1399" spans="1:9" ht="15">
      <c r="A1399" s="9">
        <v>6</v>
      </c>
      <c r="B1399" s="112" t="s">
        <v>597</v>
      </c>
      <c r="C1399" s="9" t="s">
        <v>342</v>
      </c>
      <c r="D1399" s="516"/>
      <c r="E1399" s="101">
        <f>H1391*0.05</f>
        <v>18087.65</v>
      </c>
      <c r="F1399" s="749"/>
      <c r="G1399" s="750"/>
      <c r="H1399" s="101">
        <f>E1399*E1384</f>
        <v>20077.29</v>
      </c>
      <c r="I1399" s="6"/>
    </row>
    <row r="1400" spans="1:9" ht="15">
      <c r="A1400" s="11" t="s">
        <v>810</v>
      </c>
      <c r="B1400" s="546" t="s">
        <v>598</v>
      </c>
      <c r="C1400" s="11" t="s">
        <v>342</v>
      </c>
      <c r="D1400" s="172"/>
      <c r="E1400" s="10"/>
      <c r="F1400" s="706"/>
      <c r="G1400" s="708"/>
      <c r="H1400" s="547">
        <f>H1397*0.15</f>
        <v>67332.16</v>
      </c>
      <c r="I1400" s="6"/>
    </row>
    <row r="1401" spans="1:9" ht="15">
      <c r="A1401" s="558" t="s">
        <v>811</v>
      </c>
      <c r="B1401" s="606" t="s">
        <v>806</v>
      </c>
      <c r="C1401" s="11" t="s">
        <v>342</v>
      </c>
      <c r="D1401" s="148"/>
      <c r="E1401" s="170"/>
      <c r="F1401" s="729"/>
      <c r="G1401" s="730"/>
      <c r="H1401" s="560">
        <f>H1397+H1398+H1399+H1400</f>
        <v>675443.68</v>
      </c>
      <c r="I1401" s="6"/>
    </row>
    <row r="1402" spans="1:10" ht="15">
      <c r="A1402" s="11" t="s">
        <v>812</v>
      </c>
      <c r="B1402" s="607" t="s">
        <v>1066</v>
      </c>
      <c r="C1402" s="11" t="s">
        <v>679</v>
      </c>
      <c r="D1402" s="11"/>
      <c r="E1402" s="169"/>
      <c r="F1402" s="729"/>
      <c r="G1402" s="730"/>
      <c r="H1402" s="560">
        <f>H1401/4</f>
        <v>168860.92</v>
      </c>
      <c r="I1402" s="6"/>
      <c r="J1402">
        <v>216690.35</v>
      </c>
    </row>
    <row r="1403" spans="1:9" ht="15">
      <c r="A1403" s="6"/>
      <c r="B1403" s="10"/>
      <c r="C1403" s="10"/>
      <c r="D1403" s="25"/>
      <c r="E1403" s="10"/>
      <c r="F1403" s="10"/>
      <c r="G1403" s="205"/>
      <c r="H1403" s="167"/>
      <c r="I1403" s="6"/>
    </row>
    <row r="1404" spans="1:9" ht="15">
      <c r="A1404" s="6"/>
      <c r="B1404" s="10"/>
      <c r="C1404" s="10"/>
      <c r="D1404" s="25"/>
      <c r="E1404" s="10"/>
      <c r="F1404" s="10"/>
      <c r="G1404" s="205"/>
      <c r="H1404" s="167"/>
      <c r="I1404" s="6"/>
    </row>
    <row r="1405" spans="1:9" ht="15">
      <c r="A1405" s="733" t="s">
        <v>1740</v>
      </c>
      <c r="B1405" s="733"/>
      <c r="C1405" s="733"/>
      <c r="D1405" s="733"/>
      <c r="E1405" s="733"/>
      <c r="F1405" s="733"/>
      <c r="G1405" s="733"/>
      <c r="H1405" s="733"/>
      <c r="I1405" s="6"/>
    </row>
    <row r="1406" spans="1:9" ht="15">
      <c r="A1406" s="733" t="s">
        <v>1231</v>
      </c>
      <c r="B1406" s="733"/>
      <c r="C1406" s="733"/>
      <c r="D1406" s="733"/>
      <c r="E1406" s="733"/>
      <c r="F1406" s="733"/>
      <c r="G1406" s="733"/>
      <c r="H1406" s="733"/>
      <c r="I1406" s="6"/>
    </row>
    <row r="1407" spans="1:9" ht="15">
      <c r="A1407" s="745" t="s">
        <v>625</v>
      </c>
      <c r="B1407" s="745"/>
      <c r="C1407" s="745"/>
      <c r="D1407" s="745"/>
      <c r="E1407" s="745"/>
      <c r="F1407" s="745"/>
      <c r="G1407" s="745"/>
      <c r="H1407" s="745"/>
      <c r="I1407" s="6"/>
    </row>
    <row r="1408" spans="1:9" ht="15">
      <c r="A1408" s="745"/>
      <c r="B1408" s="745"/>
      <c r="C1408" s="745"/>
      <c r="D1408" s="745"/>
      <c r="E1408" s="745"/>
      <c r="F1408" s="745"/>
      <c r="G1408" s="745"/>
      <c r="H1408" s="745"/>
      <c r="I1408" s="6"/>
    </row>
    <row r="1409" spans="1:9" ht="15">
      <c r="A1409" s="6"/>
      <c r="B1409" s="746" t="s">
        <v>1086</v>
      </c>
      <c r="C1409" s="746"/>
      <c r="D1409" s="746"/>
      <c r="E1409" s="6">
        <v>1</v>
      </c>
      <c r="F1409" s="6" t="s">
        <v>432</v>
      </c>
      <c r="G1409" s="6"/>
      <c r="H1409" s="167"/>
      <c r="I1409" s="6"/>
    </row>
    <row r="1410" spans="1:9" ht="15">
      <c r="A1410" s="6"/>
      <c r="B1410" s="746" t="s">
        <v>1087</v>
      </c>
      <c r="C1410" s="746"/>
      <c r="D1410" s="746"/>
      <c r="E1410" s="6">
        <v>0.38</v>
      </c>
      <c r="F1410" s="6" t="s">
        <v>1135</v>
      </c>
      <c r="G1410" s="6"/>
      <c r="H1410" s="167"/>
      <c r="I1410" s="6"/>
    </row>
    <row r="1411" spans="1:9" ht="15">
      <c r="A1411" s="6"/>
      <c r="B1411" s="744" t="s">
        <v>837</v>
      </c>
      <c r="C1411" s="744"/>
      <c r="D1411" s="744"/>
      <c r="E1411" s="6"/>
      <c r="F1411" s="6"/>
      <c r="G1411" s="6"/>
      <c r="H1411" s="167"/>
      <c r="I1411" s="6"/>
    </row>
    <row r="1412" spans="1:9" ht="15">
      <c r="A1412" s="6"/>
      <c r="B1412" s="744" t="s">
        <v>838</v>
      </c>
      <c r="C1412" s="744"/>
      <c r="D1412" s="744"/>
      <c r="E1412" s="6"/>
      <c r="F1412" s="6"/>
      <c r="G1412" s="6"/>
      <c r="H1412" s="167"/>
      <c r="I1412" s="6"/>
    </row>
    <row r="1413" spans="1:9" ht="15">
      <c r="A1413" s="6"/>
      <c r="B1413" s="744" t="s">
        <v>839</v>
      </c>
      <c r="C1413" s="744"/>
      <c r="D1413" s="744"/>
      <c r="E1413" s="6">
        <v>1.15</v>
      </c>
      <c r="F1413" s="400" t="s">
        <v>840</v>
      </c>
      <c r="G1413" s="733">
        <v>2.313</v>
      </c>
      <c r="H1413" s="733"/>
      <c r="I1413" s="6"/>
    </row>
    <row r="1414" spans="1:9" ht="15">
      <c r="A1414" s="6"/>
      <c r="B1414" s="744" t="s">
        <v>841</v>
      </c>
      <c r="C1414" s="744"/>
      <c r="D1414" s="744"/>
      <c r="E1414" s="6"/>
      <c r="F1414" s="6"/>
      <c r="G1414" s="6"/>
      <c r="H1414" s="167"/>
      <c r="I1414" s="6"/>
    </row>
    <row r="1415" spans="1:9" ht="15">
      <c r="A1415" s="6"/>
      <c r="B1415" s="744" t="s">
        <v>842</v>
      </c>
      <c r="C1415" s="744"/>
      <c r="D1415" s="744"/>
      <c r="E1415" s="6">
        <v>1.11</v>
      </c>
      <c r="F1415" s="6"/>
      <c r="G1415" s="6"/>
      <c r="H1415" s="167"/>
      <c r="I1415" s="6"/>
    </row>
    <row r="1416" spans="1:9" ht="15">
      <c r="A1416" s="6"/>
      <c r="B1416" s="744" t="s">
        <v>843</v>
      </c>
      <c r="C1416" s="744"/>
      <c r="D1416" s="744"/>
      <c r="E1416" s="6">
        <v>1.07</v>
      </c>
      <c r="F1416" s="6"/>
      <c r="G1416" s="6"/>
      <c r="H1416" s="167"/>
      <c r="I1416" s="6"/>
    </row>
    <row r="1417" spans="1:9" ht="15">
      <c r="A1417" s="123"/>
      <c r="B1417" s="398"/>
      <c r="C1417" s="123"/>
      <c r="D1417" s="123" t="s">
        <v>1049</v>
      </c>
      <c r="E1417" s="123" t="s">
        <v>1050</v>
      </c>
      <c r="F1417" s="703"/>
      <c r="G1417" s="705"/>
      <c r="H1417" s="545" t="s">
        <v>1051</v>
      </c>
      <c r="I1417" s="6"/>
    </row>
    <row r="1418" spans="1:9" ht="15">
      <c r="A1418" s="9" t="s">
        <v>1052</v>
      </c>
      <c r="B1418" s="172" t="s">
        <v>1091</v>
      </c>
      <c r="C1418" s="9" t="s">
        <v>1054</v>
      </c>
      <c r="D1418" s="9" t="s">
        <v>1055</v>
      </c>
      <c r="E1418" s="9" t="s">
        <v>335</v>
      </c>
      <c r="F1418" s="727" t="s">
        <v>1056</v>
      </c>
      <c r="G1418" s="728"/>
      <c r="H1418" s="101" t="s">
        <v>1057</v>
      </c>
      <c r="I1418" s="6"/>
    </row>
    <row r="1419" spans="1:9" ht="15">
      <c r="A1419" s="9" t="s">
        <v>539</v>
      </c>
      <c r="B1419" s="172"/>
      <c r="C1419" s="9" t="s">
        <v>309</v>
      </c>
      <c r="D1419" s="9" t="s">
        <v>1058</v>
      </c>
      <c r="E1419" s="9" t="s">
        <v>501</v>
      </c>
      <c r="F1419" s="727"/>
      <c r="G1419" s="728"/>
      <c r="H1419" s="101" t="s">
        <v>311</v>
      </c>
      <c r="I1419" s="6"/>
    </row>
    <row r="1420" spans="1:9" ht="15">
      <c r="A1420" s="9"/>
      <c r="B1420" s="399"/>
      <c r="C1420" s="11"/>
      <c r="D1420" s="11" t="s">
        <v>1059</v>
      </c>
      <c r="E1420" s="11"/>
      <c r="F1420" s="706"/>
      <c r="G1420" s="707"/>
      <c r="H1420" s="547"/>
      <c r="I1420" s="6"/>
    </row>
    <row r="1421" spans="1:9" ht="15">
      <c r="A1421" s="148">
        <v>1</v>
      </c>
      <c r="B1421" s="148">
        <v>2</v>
      </c>
      <c r="C1421" s="123">
        <v>3</v>
      </c>
      <c r="D1421" s="169">
        <v>4</v>
      </c>
      <c r="E1421" s="148">
        <v>5</v>
      </c>
      <c r="F1421" s="706">
        <v>6</v>
      </c>
      <c r="G1421" s="707"/>
      <c r="H1421" s="149">
        <v>7</v>
      </c>
      <c r="I1421" s="6"/>
    </row>
    <row r="1422" spans="1:9" ht="15">
      <c r="A1422" s="123" t="s">
        <v>343</v>
      </c>
      <c r="B1422" s="505" t="s">
        <v>1060</v>
      </c>
      <c r="C1422" s="123" t="s">
        <v>342</v>
      </c>
      <c r="D1422" s="398"/>
      <c r="E1422" s="548"/>
      <c r="F1422" s="703"/>
      <c r="G1422" s="705"/>
      <c r="H1422" s="545">
        <f>SUM(H1423:H1425)</f>
        <v>928.21</v>
      </c>
      <c r="I1422" s="6"/>
    </row>
    <row r="1423" spans="1:9" ht="15">
      <c r="A1423" s="9"/>
      <c r="B1423" s="505" t="s">
        <v>594</v>
      </c>
      <c r="C1423" s="9" t="s">
        <v>1061</v>
      </c>
      <c r="D1423" s="577">
        <v>539</v>
      </c>
      <c r="E1423" s="159">
        <f>D1423*G1413</f>
        <v>1246.71</v>
      </c>
      <c r="F1423" s="727">
        <v>0.38</v>
      </c>
      <c r="G1423" s="728"/>
      <c r="H1423" s="101">
        <f>E1423*F1423</f>
        <v>473.75</v>
      </c>
      <c r="I1423" s="6"/>
    </row>
    <row r="1424" spans="1:9" ht="15">
      <c r="A1424" s="9"/>
      <c r="B1424" s="505" t="s">
        <v>626</v>
      </c>
      <c r="C1424" s="9" t="s">
        <v>699</v>
      </c>
      <c r="D1424" s="577">
        <v>476</v>
      </c>
      <c r="E1424" s="159">
        <f>D1424*G1413</f>
        <v>1100.99</v>
      </c>
      <c r="F1424" s="727">
        <v>0.38</v>
      </c>
      <c r="G1424" s="728"/>
      <c r="H1424" s="101">
        <f>E1424*F1424</f>
        <v>418.38</v>
      </c>
      <c r="I1424" s="6"/>
    </row>
    <row r="1425" spans="1:9" ht="15">
      <c r="A1425" s="9"/>
      <c r="B1425" s="13" t="s">
        <v>797</v>
      </c>
      <c r="C1425" s="9" t="s">
        <v>699</v>
      </c>
      <c r="D1425" s="577">
        <v>780</v>
      </c>
      <c r="E1425" s="159">
        <f>D1425*G1413</f>
        <v>1804.14</v>
      </c>
      <c r="F1425" s="727">
        <v>0.02</v>
      </c>
      <c r="G1425" s="728"/>
      <c r="H1425" s="101">
        <f>E1425*F1425</f>
        <v>36.08</v>
      </c>
      <c r="I1425" s="6"/>
    </row>
    <row r="1426" spans="1:9" ht="15">
      <c r="A1426" s="9" t="s">
        <v>349</v>
      </c>
      <c r="B1426" s="13" t="s">
        <v>1062</v>
      </c>
      <c r="C1426" s="9" t="s">
        <v>342</v>
      </c>
      <c r="D1426" s="172"/>
      <c r="E1426" s="10"/>
      <c r="F1426" s="727"/>
      <c r="G1426" s="728"/>
      <c r="H1426" s="101">
        <f>H1422*0.079</f>
        <v>73.33</v>
      </c>
      <c r="I1426" s="6"/>
    </row>
    <row r="1427" spans="1:9" ht="15">
      <c r="A1427" s="9" t="s">
        <v>355</v>
      </c>
      <c r="B1427" s="13" t="s">
        <v>1063</v>
      </c>
      <c r="C1427" s="9" t="s">
        <v>342</v>
      </c>
      <c r="D1427" s="172"/>
      <c r="E1427" s="10"/>
      <c r="F1427" s="727"/>
      <c r="G1427" s="728"/>
      <c r="H1427" s="101">
        <f>H1422+H1426</f>
        <v>1001.54</v>
      </c>
      <c r="I1427" s="6"/>
    </row>
    <row r="1428" spans="1:9" ht="15">
      <c r="A1428" s="9" t="s">
        <v>807</v>
      </c>
      <c r="B1428" s="13" t="s">
        <v>1064</v>
      </c>
      <c r="C1428" s="9" t="s">
        <v>342</v>
      </c>
      <c r="D1428" s="172"/>
      <c r="E1428" s="10"/>
      <c r="F1428" s="727"/>
      <c r="G1428" s="728"/>
      <c r="H1428" s="101">
        <f>H1427*1.15</f>
        <v>1151.77</v>
      </c>
      <c r="I1428" s="6"/>
    </row>
    <row r="1429" spans="1:9" ht="30" customHeight="1">
      <c r="A1429" s="9" t="s">
        <v>808</v>
      </c>
      <c r="B1429" s="581" t="s">
        <v>999</v>
      </c>
      <c r="C1429" s="9" t="s">
        <v>342</v>
      </c>
      <c r="D1429" s="172"/>
      <c r="E1429" s="10"/>
      <c r="F1429" s="727"/>
      <c r="G1429" s="728"/>
      <c r="H1429" s="101">
        <f>H1428*0.31</f>
        <v>357.05</v>
      </c>
      <c r="I1429" s="6"/>
    </row>
    <row r="1430" spans="1:9" ht="15">
      <c r="A1430" s="9" t="s">
        <v>809</v>
      </c>
      <c r="B1430" s="13" t="s">
        <v>597</v>
      </c>
      <c r="C1430" s="9" t="s">
        <v>342</v>
      </c>
      <c r="D1430" s="551"/>
      <c r="E1430" s="10"/>
      <c r="F1430" s="727"/>
      <c r="G1430" s="728"/>
      <c r="H1430" s="101">
        <f>H1427/1.15*0.05*1.11</f>
        <v>48.34</v>
      </c>
      <c r="I1430" s="6"/>
    </row>
    <row r="1431" spans="1:9" ht="15">
      <c r="A1431" s="11" t="s">
        <v>810</v>
      </c>
      <c r="B1431" s="13" t="s">
        <v>598</v>
      </c>
      <c r="C1431" s="11" t="s">
        <v>342</v>
      </c>
      <c r="D1431" s="172"/>
      <c r="E1431" s="10"/>
      <c r="F1431" s="706"/>
      <c r="G1431" s="708"/>
      <c r="H1431" s="547">
        <f>H1428*0.15</f>
        <v>172.77</v>
      </c>
      <c r="I1431" s="6"/>
    </row>
    <row r="1432" spans="1:9" ht="15">
      <c r="A1432" s="558" t="s">
        <v>811</v>
      </c>
      <c r="B1432" s="559" t="s">
        <v>806</v>
      </c>
      <c r="C1432" s="148" t="s">
        <v>342</v>
      </c>
      <c r="D1432" s="148"/>
      <c r="E1432" s="170"/>
      <c r="F1432" s="729"/>
      <c r="G1432" s="730"/>
      <c r="H1432" s="560">
        <f>H1428+H1429+H1431</f>
        <v>1681.59</v>
      </c>
      <c r="I1432" s="6"/>
    </row>
    <row r="1433" spans="1:9" ht="15">
      <c r="A1433" s="11" t="s">
        <v>812</v>
      </c>
      <c r="B1433" s="561" t="s">
        <v>1066</v>
      </c>
      <c r="C1433" s="11" t="s">
        <v>342</v>
      </c>
      <c r="D1433" s="11"/>
      <c r="E1433" s="169"/>
      <c r="F1433" s="729"/>
      <c r="G1433" s="730"/>
      <c r="H1433" s="560">
        <f>H1432</f>
        <v>1681.59</v>
      </c>
      <c r="I1433" s="6"/>
    </row>
    <row r="1434" spans="1:9" ht="15">
      <c r="A1434" s="704"/>
      <c r="B1434" s="704"/>
      <c r="C1434" s="704"/>
      <c r="D1434" s="704"/>
      <c r="E1434" s="704"/>
      <c r="F1434" s="704"/>
      <c r="G1434" s="704"/>
      <c r="H1434" s="704"/>
      <c r="I1434" s="6"/>
    </row>
    <row r="1435" spans="1:9" ht="15">
      <c r="A1435" s="733" t="s">
        <v>1741</v>
      </c>
      <c r="B1435" s="733"/>
      <c r="C1435" s="733"/>
      <c r="D1435" s="733"/>
      <c r="E1435" s="733"/>
      <c r="F1435" s="733"/>
      <c r="G1435" s="733"/>
      <c r="H1435" s="733"/>
      <c r="I1435" s="6"/>
    </row>
    <row r="1436" spans="1:9" ht="15">
      <c r="A1436" s="733" t="s">
        <v>831</v>
      </c>
      <c r="B1436" s="733"/>
      <c r="C1436" s="733"/>
      <c r="D1436" s="733"/>
      <c r="E1436" s="733"/>
      <c r="F1436" s="733"/>
      <c r="G1436" s="733"/>
      <c r="H1436" s="733"/>
      <c r="I1436" s="6"/>
    </row>
    <row r="1437" spans="1:9" ht="15">
      <c r="A1437" s="745" t="s">
        <v>629</v>
      </c>
      <c r="B1437" s="745"/>
      <c r="C1437" s="745"/>
      <c r="D1437" s="745"/>
      <c r="E1437" s="745"/>
      <c r="F1437" s="745"/>
      <c r="G1437" s="745"/>
      <c r="H1437" s="745"/>
      <c r="I1437" s="6"/>
    </row>
    <row r="1438" spans="1:9" ht="15">
      <c r="A1438" s="6"/>
      <c r="B1438" s="746" t="s">
        <v>1086</v>
      </c>
      <c r="C1438" s="746"/>
      <c r="D1438" s="746"/>
      <c r="E1438" s="6">
        <v>1</v>
      </c>
      <c r="F1438" s="6" t="s">
        <v>630</v>
      </c>
      <c r="G1438" s="6"/>
      <c r="H1438" s="167"/>
      <c r="I1438" s="6"/>
    </row>
    <row r="1439" spans="1:9" ht="15">
      <c r="A1439" s="6"/>
      <c r="B1439" s="746" t="s">
        <v>1087</v>
      </c>
      <c r="C1439" s="746"/>
      <c r="D1439" s="746"/>
      <c r="E1439" s="6"/>
      <c r="F1439" s="6"/>
      <c r="G1439" s="6"/>
      <c r="H1439" s="167"/>
      <c r="I1439" s="6"/>
    </row>
    <row r="1440" spans="1:9" ht="15">
      <c r="A1440" s="6"/>
      <c r="B1440" s="744" t="s">
        <v>837</v>
      </c>
      <c r="C1440" s="744"/>
      <c r="D1440" s="744"/>
      <c r="E1440" s="6"/>
      <c r="F1440" s="6"/>
      <c r="G1440" s="6"/>
      <c r="H1440" s="167"/>
      <c r="I1440" s="6"/>
    </row>
    <row r="1441" spans="1:9" ht="15">
      <c r="A1441" s="6"/>
      <c r="B1441" s="744" t="s">
        <v>838</v>
      </c>
      <c r="C1441" s="744"/>
      <c r="D1441" s="744"/>
      <c r="E1441" s="6"/>
      <c r="F1441" s="6"/>
      <c r="G1441" s="6"/>
      <c r="H1441" s="167"/>
      <c r="I1441" s="6"/>
    </row>
    <row r="1442" spans="1:9" ht="15">
      <c r="A1442" s="6"/>
      <c r="B1442" s="744" t="s">
        <v>839</v>
      </c>
      <c r="C1442" s="744"/>
      <c r="D1442" s="744"/>
      <c r="E1442" s="6">
        <v>1.15</v>
      </c>
      <c r="F1442" s="400" t="s">
        <v>840</v>
      </c>
      <c r="G1442" s="733">
        <v>2.313</v>
      </c>
      <c r="H1442" s="733"/>
      <c r="I1442" s="6"/>
    </row>
    <row r="1443" spans="1:9" ht="15">
      <c r="A1443" s="6"/>
      <c r="B1443" s="744" t="s">
        <v>841</v>
      </c>
      <c r="C1443" s="744"/>
      <c r="D1443" s="744"/>
      <c r="E1443" s="6"/>
      <c r="F1443" s="6"/>
      <c r="G1443" s="6"/>
      <c r="H1443" s="167"/>
      <c r="I1443" s="6"/>
    </row>
    <row r="1444" spans="1:9" ht="15">
      <c r="A1444" s="6"/>
      <c r="B1444" s="744" t="s">
        <v>842</v>
      </c>
      <c r="C1444" s="744"/>
      <c r="D1444" s="744"/>
      <c r="E1444" s="6">
        <v>1.11</v>
      </c>
      <c r="F1444" s="6"/>
      <c r="G1444" s="6"/>
      <c r="H1444" s="167"/>
      <c r="I1444" s="6"/>
    </row>
    <row r="1445" spans="1:9" ht="15">
      <c r="A1445" s="6"/>
      <c r="B1445" s="744" t="s">
        <v>843</v>
      </c>
      <c r="C1445" s="744"/>
      <c r="D1445" s="744"/>
      <c r="E1445" s="6">
        <v>1.07</v>
      </c>
      <c r="F1445" s="6"/>
      <c r="G1445" s="6"/>
      <c r="H1445" s="167"/>
      <c r="I1445" s="6"/>
    </row>
    <row r="1446" spans="1:9" ht="15">
      <c r="A1446" s="123"/>
      <c r="B1446" s="566"/>
      <c r="C1446" s="123"/>
      <c r="D1446" s="544" t="s">
        <v>1049</v>
      </c>
      <c r="E1446" s="123" t="s">
        <v>1050</v>
      </c>
      <c r="F1446" s="703"/>
      <c r="G1446" s="705"/>
      <c r="H1446" s="545" t="s">
        <v>1051</v>
      </c>
      <c r="I1446" s="6"/>
    </row>
    <row r="1447" spans="1:9" ht="15">
      <c r="A1447" s="9" t="s">
        <v>1052</v>
      </c>
      <c r="B1447" s="546" t="s">
        <v>1091</v>
      </c>
      <c r="C1447" s="9" t="s">
        <v>1054</v>
      </c>
      <c r="D1447" s="9" t="s">
        <v>1055</v>
      </c>
      <c r="E1447" s="9" t="s">
        <v>335</v>
      </c>
      <c r="F1447" s="727" t="s">
        <v>1056</v>
      </c>
      <c r="G1447" s="728"/>
      <c r="H1447" s="101" t="s">
        <v>1057</v>
      </c>
      <c r="I1447" s="6"/>
    </row>
    <row r="1448" spans="1:9" ht="15">
      <c r="A1448" s="9" t="s">
        <v>539</v>
      </c>
      <c r="B1448" s="546"/>
      <c r="C1448" s="9" t="s">
        <v>309</v>
      </c>
      <c r="D1448" s="9" t="s">
        <v>1058</v>
      </c>
      <c r="E1448" s="9" t="s">
        <v>501</v>
      </c>
      <c r="F1448" s="742"/>
      <c r="G1448" s="743"/>
      <c r="H1448" s="101" t="s">
        <v>311</v>
      </c>
      <c r="I1448" s="6"/>
    </row>
    <row r="1449" spans="1:9" ht="15">
      <c r="A1449" s="9"/>
      <c r="B1449" s="567"/>
      <c r="C1449" s="11"/>
      <c r="D1449" s="113" t="s">
        <v>1059</v>
      </c>
      <c r="E1449" s="113"/>
      <c r="F1449" s="706"/>
      <c r="G1449" s="707"/>
      <c r="H1449" s="547"/>
      <c r="I1449" s="6"/>
    </row>
    <row r="1450" spans="1:9" ht="15">
      <c r="A1450" s="148">
        <v>1</v>
      </c>
      <c r="B1450" s="148">
        <v>2</v>
      </c>
      <c r="C1450" s="123">
        <v>3</v>
      </c>
      <c r="D1450" s="169">
        <v>4</v>
      </c>
      <c r="E1450" s="148">
        <v>5</v>
      </c>
      <c r="F1450" s="706">
        <v>6</v>
      </c>
      <c r="G1450" s="707"/>
      <c r="H1450" s="147">
        <v>7</v>
      </c>
      <c r="I1450" s="6"/>
    </row>
    <row r="1451" spans="1:9" ht="15">
      <c r="A1451" s="123" t="s">
        <v>343</v>
      </c>
      <c r="B1451" s="112" t="s">
        <v>1060</v>
      </c>
      <c r="C1451" s="123" t="s">
        <v>342</v>
      </c>
      <c r="D1451" s="398"/>
      <c r="E1451" s="548"/>
      <c r="F1451" s="703"/>
      <c r="G1451" s="705"/>
      <c r="H1451" s="545">
        <f>H1453+H1452</f>
        <v>19406.04</v>
      </c>
      <c r="I1451" s="6"/>
    </row>
    <row r="1452" spans="1:9" ht="15">
      <c r="A1452" s="9"/>
      <c r="B1452" s="112" t="s">
        <v>627</v>
      </c>
      <c r="C1452" s="9" t="s">
        <v>1110</v>
      </c>
      <c r="D1452" s="172">
        <v>13700</v>
      </c>
      <c r="E1452" s="604">
        <f>D1452*G1442</f>
        <v>31688</v>
      </c>
      <c r="F1452" s="727">
        <v>0.3</v>
      </c>
      <c r="G1452" s="728"/>
      <c r="H1452" s="101">
        <f>E1452*F1452</f>
        <v>9506.4</v>
      </c>
      <c r="I1452" s="6"/>
    </row>
    <row r="1453" spans="1:9" ht="15">
      <c r="A1453" s="9"/>
      <c r="B1453" s="112" t="s">
        <v>628</v>
      </c>
      <c r="C1453" s="9" t="s">
        <v>699</v>
      </c>
      <c r="D1453" s="172">
        <v>10700</v>
      </c>
      <c r="E1453" s="159">
        <f>D1453*G1442</f>
        <v>24749.1</v>
      </c>
      <c r="F1453" s="747">
        <v>0.4</v>
      </c>
      <c r="G1453" s="748"/>
      <c r="H1453" s="101">
        <f>E1453*F1453</f>
        <v>9899.64</v>
      </c>
      <c r="I1453" s="6"/>
    </row>
    <row r="1454" spans="1:9" ht="15">
      <c r="A1454" s="9" t="s">
        <v>349</v>
      </c>
      <c r="B1454" s="13" t="s">
        <v>1062</v>
      </c>
      <c r="C1454" s="9" t="s">
        <v>342</v>
      </c>
      <c r="D1454" s="172"/>
      <c r="E1454" s="10"/>
      <c r="F1454" s="727"/>
      <c r="G1454" s="728"/>
      <c r="H1454" s="101">
        <f>H1451*0.079</f>
        <v>1533.08</v>
      </c>
      <c r="I1454" s="6"/>
    </row>
    <row r="1455" spans="1:9" ht="15">
      <c r="A1455" s="9" t="s">
        <v>355</v>
      </c>
      <c r="B1455" s="13" t="s">
        <v>1063</v>
      </c>
      <c r="C1455" s="9" t="s">
        <v>342</v>
      </c>
      <c r="D1455" s="172"/>
      <c r="E1455" s="10"/>
      <c r="F1455" s="727"/>
      <c r="G1455" s="728"/>
      <c r="H1455" s="101">
        <f>H1451+H1454</f>
        <v>20939.12</v>
      </c>
      <c r="I1455" s="6"/>
    </row>
    <row r="1456" spans="1:9" ht="15">
      <c r="A1456" s="9" t="s">
        <v>807</v>
      </c>
      <c r="B1456" s="13" t="s">
        <v>1064</v>
      </c>
      <c r="C1456" s="9" t="s">
        <v>342</v>
      </c>
      <c r="D1456" s="172"/>
      <c r="E1456" s="10"/>
      <c r="F1456" s="727"/>
      <c r="G1456" s="728"/>
      <c r="H1456" s="101">
        <f>H1455*1.15</f>
        <v>24079.99</v>
      </c>
      <c r="I1456" s="6"/>
    </row>
    <row r="1457" spans="1:9" ht="45">
      <c r="A1457" s="9" t="s">
        <v>808</v>
      </c>
      <c r="B1457" s="581" t="s">
        <v>999</v>
      </c>
      <c r="C1457" s="9" t="s">
        <v>342</v>
      </c>
      <c r="D1457" s="172"/>
      <c r="E1457" s="10"/>
      <c r="F1457" s="727"/>
      <c r="G1457" s="728"/>
      <c r="H1457" s="101">
        <f>H1456*0.31</f>
        <v>7464.8</v>
      </c>
      <c r="I1457" s="6"/>
    </row>
    <row r="1458" spans="1:9" ht="15">
      <c r="A1458" s="9">
        <v>6</v>
      </c>
      <c r="B1458" s="112" t="s">
        <v>798</v>
      </c>
      <c r="C1458" s="9" t="s">
        <v>799</v>
      </c>
      <c r="D1458" s="516">
        <f>H1464</f>
        <v>15.85</v>
      </c>
      <c r="E1458" s="101"/>
      <c r="F1458" s="734">
        <v>10.16</v>
      </c>
      <c r="G1458" s="735"/>
      <c r="H1458" s="101">
        <f>D1458*F1458</f>
        <v>161.04</v>
      </c>
      <c r="I1458" s="6"/>
    </row>
    <row r="1459" spans="1:9" ht="15">
      <c r="A1459" s="9"/>
      <c r="B1459" s="552" t="s">
        <v>800</v>
      </c>
      <c r="C1459" s="9"/>
      <c r="D1459" s="9"/>
      <c r="E1459" s="146"/>
      <c r="F1459" s="736"/>
      <c r="G1459" s="737"/>
      <c r="H1459" s="101"/>
      <c r="I1459" s="6"/>
    </row>
    <row r="1460" spans="1:9" ht="15">
      <c r="A1460" s="9"/>
      <c r="B1460" s="112" t="s">
        <v>801</v>
      </c>
      <c r="C1460" s="9" t="s">
        <v>777</v>
      </c>
      <c r="D1460" s="554">
        <f>"мат"!E89</f>
        <v>250</v>
      </c>
      <c r="E1460" s="101"/>
      <c r="F1460" s="738">
        <v>0.012</v>
      </c>
      <c r="G1460" s="739"/>
      <c r="H1460" s="101">
        <f>D1460*F1460*1.11</f>
        <v>3.33</v>
      </c>
      <c r="I1460" s="6"/>
    </row>
    <row r="1461" spans="1:9" ht="15">
      <c r="A1461" s="9"/>
      <c r="B1461" s="112" t="s">
        <v>802</v>
      </c>
      <c r="C1461" s="9" t="s">
        <v>697</v>
      </c>
      <c r="D1461" s="101">
        <f>"мат"!E90</f>
        <v>13</v>
      </c>
      <c r="E1461" s="555"/>
      <c r="F1461" s="736">
        <v>0.08</v>
      </c>
      <c r="G1461" s="737"/>
      <c r="H1461" s="101">
        <f>D1461*F1461*1.11</f>
        <v>1.15</v>
      </c>
      <c r="I1461" s="6"/>
    </row>
    <row r="1462" spans="1:9" ht="15">
      <c r="A1462" s="9"/>
      <c r="B1462" s="112" t="s">
        <v>803</v>
      </c>
      <c r="C1462" s="9" t="s">
        <v>697</v>
      </c>
      <c r="D1462" s="101">
        <f>"мат"!E91</f>
        <v>23</v>
      </c>
      <c r="E1462" s="555"/>
      <c r="F1462" s="738">
        <v>0.007</v>
      </c>
      <c r="G1462" s="739"/>
      <c r="H1462" s="101">
        <f>D1462*F1462*1.11</f>
        <v>0.18</v>
      </c>
      <c r="I1462" s="6"/>
    </row>
    <row r="1463" spans="1:9" ht="15">
      <c r="A1463" s="11"/>
      <c r="B1463" s="113" t="s">
        <v>804</v>
      </c>
      <c r="C1463" s="11" t="s">
        <v>772</v>
      </c>
      <c r="D1463" s="556">
        <f>"мат"!E80</f>
        <v>3.108</v>
      </c>
      <c r="E1463" s="557"/>
      <c r="F1463" s="740">
        <v>3.6</v>
      </c>
      <c r="G1463" s="741"/>
      <c r="H1463" s="547">
        <f>D1463*F1463</f>
        <v>11.19</v>
      </c>
      <c r="I1463" s="6"/>
    </row>
    <row r="1464" spans="1:9" ht="15">
      <c r="A1464" s="9"/>
      <c r="B1464" s="13" t="s">
        <v>1134</v>
      </c>
      <c r="C1464" s="9" t="s">
        <v>342</v>
      </c>
      <c r="D1464" s="172"/>
      <c r="E1464" s="10"/>
      <c r="F1464" s="703"/>
      <c r="G1464" s="705"/>
      <c r="H1464" s="545">
        <f>SUM(H1460:H1463)</f>
        <v>15.85</v>
      </c>
      <c r="I1464" s="6"/>
    </row>
    <row r="1465" spans="1:9" ht="15">
      <c r="A1465" s="11" t="s">
        <v>810</v>
      </c>
      <c r="B1465" s="13" t="s">
        <v>1065</v>
      </c>
      <c r="C1465" s="11" t="s">
        <v>342</v>
      </c>
      <c r="D1465" s="172"/>
      <c r="E1465" s="10"/>
      <c r="F1465" s="706"/>
      <c r="G1465" s="708"/>
      <c r="H1465" s="547">
        <f>H1476*1.07</f>
        <v>490.4</v>
      </c>
      <c r="I1465" s="6"/>
    </row>
    <row r="1466" spans="1:9" ht="15">
      <c r="A1466" s="558" t="s">
        <v>811</v>
      </c>
      <c r="B1466" s="559" t="s">
        <v>806</v>
      </c>
      <c r="C1466" s="11" t="s">
        <v>342</v>
      </c>
      <c r="D1466" s="148"/>
      <c r="E1466" s="170"/>
      <c r="F1466" s="729"/>
      <c r="G1466" s="730"/>
      <c r="H1466" s="560">
        <f>H1456+H1457+H1458+H1465</f>
        <v>32196.23</v>
      </c>
      <c r="I1466" s="6"/>
    </row>
    <row r="1467" spans="1:9" ht="15">
      <c r="A1467" s="11" t="s">
        <v>812</v>
      </c>
      <c r="B1467" s="561" t="s">
        <v>1066</v>
      </c>
      <c r="C1467" s="11" t="s">
        <v>342</v>
      </c>
      <c r="D1467" s="11"/>
      <c r="E1467" s="169"/>
      <c r="F1467" s="729"/>
      <c r="G1467" s="730"/>
      <c r="H1467" s="560">
        <f>H1466</f>
        <v>32196.23</v>
      </c>
      <c r="I1467" s="6"/>
    </row>
    <row r="1468" spans="1:9" ht="15">
      <c r="A1468" s="6"/>
      <c r="B1468" s="6"/>
      <c r="C1468" s="7"/>
      <c r="D1468" s="6"/>
      <c r="E1468" s="6"/>
      <c r="F1468" s="6"/>
      <c r="G1468" s="6"/>
      <c r="H1468" s="167"/>
      <c r="I1468" s="6"/>
    </row>
    <row r="1469" spans="1:9" ht="15">
      <c r="A1469" s="733" t="s">
        <v>1742</v>
      </c>
      <c r="B1469" s="733"/>
      <c r="C1469" s="733"/>
      <c r="D1469" s="733"/>
      <c r="E1469" s="733"/>
      <c r="F1469" s="733"/>
      <c r="G1469" s="733"/>
      <c r="H1469" s="733"/>
      <c r="I1469" s="6"/>
    </row>
    <row r="1470" spans="1:9" ht="15">
      <c r="A1470" s="707" t="s">
        <v>1068</v>
      </c>
      <c r="B1470" s="707"/>
      <c r="C1470" s="707"/>
      <c r="D1470" s="707"/>
      <c r="E1470" s="707"/>
      <c r="F1470" s="707"/>
      <c r="G1470" s="707"/>
      <c r="H1470" s="707"/>
      <c r="I1470" s="6"/>
    </row>
    <row r="1471" spans="1:9" ht="15">
      <c r="A1471" s="123" t="s">
        <v>1052</v>
      </c>
      <c r="B1471" s="397" t="s">
        <v>844</v>
      </c>
      <c r="C1471" s="123"/>
      <c r="D1471" s="397" t="s">
        <v>1069</v>
      </c>
      <c r="E1471" s="123" t="s">
        <v>1070</v>
      </c>
      <c r="F1471" s="703" t="s">
        <v>1071</v>
      </c>
      <c r="G1471" s="705"/>
      <c r="H1471" s="545" t="s">
        <v>1072</v>
      </c>
      <c r="I1471" s="6"/>
    </row>
    <row r="1472" spans="1:9" ht="15">
      <c r="A1472" s="9" t="s">
        <v>539</v>
      </c>
      <c r="B1472" s="10" t="s">
        <v>491</v>
      </c>
      <c r="C1472" s="9" t="s">
        <v>1073</v>
      </c>
      <c r="D1472" s="10" t="s">
        <v>1074</v>
      </c>
      <c r="E1472" s="9" t="s">
        <v>1075</v>
      </c>
      <c r="F1472" s="727" t="s">
        <v>1076</v>
      </c>
      <c r="G1472" s="728"/>
      <c r="H1472" s="101" t="s">
        <v>1077</v>
      </c>
      <c r="I1472" s="6"/>
    </row>
    <row r="1473" spans="1:9" ht="15">
      <c r="A1473" s="9"/>
      <c r="B1473" s="10" t="s">
        <v>1078</v>
      </c>
      <c r="C1473" s="9" t="s">
        <v>1079</v>
      </c>
      <c r="D1473" s="10" t="s">
        <v>342</v>
      </c>
      <c r="E1473" s="9" t="s">
        <v>1080</v>
      </c>
      <c r="F1473" s="727" t="s">
        <v>1135</v>
      </c>
      <c r="G1473" s="728"/>
      <c r="H1473" s="101" t="s">
        <v>1082</v>
      </c>
      <c r="I1473" s="6"/>
    </row>
    <row r="1474" spans="1:9" ht="15">
      <c r="A1474" s="11"/>
      <c r="B1474" s="241"/>
      <c r="C1474" s="11"/>
      <c r="D1474" s="241"/>
      <c r="E1474" s="11" t="s">
        <v>1083</v>
      </c>
      <c r="F1474" s="706"/>
      <c r="G1474" s="708"/>
      <c r="H1474" s="547" t="s">
        <v>1084</v>
      </c>
      <c r="I1474" s="6"/>
    </row>
    <row r="1475" spans="1:9" ht="30">
      <c r="A1475" s="123" t="s">
        <v>343</v>
      </c>
      <c r="B1475" s="396" t="s">
        <v>1582</v>
      </c>
      <c r="C1475" s="123">
        <v>1</v>
      </c>
      <c r="D1475" s="7">
        <v>34396</v>
      </c>
      <c r="E1475" s="123">
        <v>40</v>
      </c>
      <c r="F1475" s="703">
        <v>10.16</v>
      </c>
      <c r="G1475" s="705"/>
      <c r="H1475" s="562">
        <f>F1475*45.11</f>
        <v>458.32</v>
      </c>
      <c r="I1475" s="6"/>
    </row>
    <row r="1476" spans="1:9" ht="15">
      <c r="A1476" s="155"/>
      <c r="B1476" s="563" t="s">
        <v>701</v>
      </c>
      <c r="C1476" s="148"/>
      <c r="D1476" s="170"/>
      <c r="E1476" s="148"/>
      <c r="F1476" s="729"/>
      <c r="G1476" s="730"/>
      <c r="H1476" s="560">
        <f>H1475</f>
        <v>458.32</v>
      </c>
      <c r="I1476" s="6"/>
    </row>
    <row r="1477" spans="1:9" ht="15">
      <c r="A1477" s="6"/>
      <c r="B1477" s="10"/>
      <c r="C1477" s="10"/>
      <c r="D1477" s="25"/>
      <c r="E1477" s="10"/>
      <c r="F1477" s="10"/>
      <c r="G1477" s="205"/>
      <c r="H1477" s="167"/>
      <c r="I1477" s="6"/>
    </row>
    <row r="1478" spans="1:9" ht="15">
      <c r="A1478" s="6"/>
      <c r="B1478" s="10"/>
      <c r="C1478" s="10"/>
      <c r="D1478" s="25"/>
      <c r="E1478" s="10"/>
      <c r="F1478" s="10"/>
      <c r="G1478" s="205"/>
      <c r="H1478" s="167"/>
      <c r="I1478" s="6"/>
    </row>
    <row r="1479" spans="1:9" ht="15">
      <c r="A1479" s="6"/>
      <c r="B1479" s="10"/>
      <c r="C1479" s="10"/>
      <c r="D1479" s="25"/>
      <c r="E1479" s="10"/>
      <c r="F1479" s="10"/>
      <c r="G1479" s="205"/>
      <c r="H1479" s="167"/>
      <c r="I1479" s="6"/>
    </row>
    <row r="1480" spans="1:9" ht="15">
      <c r="A1480" s="6"/>
      <c r="B1480" s="10"/>
      <c r="C1480" s="10"/>
      <c r="D1480" s="25"/>
      <c r="E1480" s="10"/>
      <c r="F1480" s="10"/>
      <c r="G1480" s="205"/>
      <c r="H1480" s="167"/>
      <c r="I1480" s="6"/>
    </row>
    <row r="1481" spans="1:9" ht="15">
      <c r="A1481" s="6"/>
      <c r="B1481" s="10"/>
      <c r="C1481" s="10"/>
      <c r="D1481" s="25"/>
      <c r="E1481" s="10"/>
      <c r="F1481" s="10"/>
      <c r="G1481" s="205"/>
      <c r="H1481" s="167"/>
      <c r="I1481" s="6"/>
    </row>
    <row r="1482" spans="1:9" ht="15">
      <c r="A1482" s="6"/>
      <c r="B1482" s="10"/>
      <c r="C1482" s="10"/>
      <c r="D1482" s="25"/>
      <c r="E1482" s="10"/>
      <c r="F1482" s="10"/>
      <c r="G1482" s="205"/>
      <c r="H1482" s="167"/>
      <c r="I1482" s="6"/>
    </row>
    <row r="1483" spans="1:9" ht="15">
      <c r="A1483" s="6"/>
      <c r="B1483" s="10"/>
      <c r="C1483" s="10"/>
      <c r="D1483" s="25"/>
      <c r="E1483" s="10"/>
      <c r="F1483" s="10"/>
      <c r="G1483" s="205"/>
      <c r="H1483" s="167"/>
      <c r="I1483" s="6"/>
    </row>
    <row r="1484" spans="1:9" ht="15">
      <c r="A1484" s="6"/>
      <c r="B1484" s="10"/>
      <c r="C1484" s="10"/>
      <c r="D1484" s="25"/>
      <c r="E1484" s="10"/>
      <c r="F1484" s="10"/>
      <c r="G1484" s="205"/>
      <c r="H1484" s="167"/>
      <c r="I1484" s="6"/>
    </row>
    <row r="1485" spans="1:9" ht="15">
      <c r="A1485" s="6"/>
      <c r="B1485" s="10"/>
      <c r="C1485" s="10"/>
      <c r="D1485" s="25"/>
      <c r="E1485" s="10"/>
      <c r="F1485" s="10"/>
      <c r="G1485" s="205"/>
      <c r="H1485" s="167"/>
      <c r="I1485" s="6"/>
    </row>
    <row r="1486" spans="1:9" ht="15">
      <c r="A1486" s="6"/>
      <c r="B1486" s="10"/>
      <c r="C1486" s="10"/>
      <c r="D1486" s="25"/>
      <c r="E1486" s="10"/>
      <c r="F1486" s="10"/>
      <c r="G1486" s="205"/>
      <c r="H1486" s="167"/>
      <c r="I1486" s="6"/>
    </row>
    <row r="1487" spans="1:9" ht="15">
      <c r="A1487" s="6"/>
      <c r="B1487" s="10"/>
      <c r="C1487" s="10"/>
      <c r="D1487" s="25"/>
      <c r="E1487" s="10"/>
      <c r="F1487" s="10"/>
      <c r="G1487" s="205"/>
      <c r="H1487" s="167"/>
      <c r="I1487" s="6"/>
    </row>
    <row r="1488" spans="1:9" ht="15">
      <c r="A1488" s="6"/>
      <c r="B1488" s="10"/>
      <c r="C1488" s="10"/>
      <c r="D1488" s="25"/>
      <c r="E1488" s="10"/>
      <c r="F1488" s="10"/>
      <c r="G1488" s="205"/>
      <c r="H1488" s="167"/>
      <c r="I1488" s="6"/>
    </row>
    <row r="1489" spans="1:9" ht="15">
      <c r="A1489" s="6"/>
      <c r="B1489" s="10"/>
      <c r="C1489" s="10"/>
      <c r="D1489" s="25"/>
      <c r="E1489" s="10"/>
      <c r="F1489" s="10"/>
      <c r="G1489" s="205"/>
      <c r="H1489" s="167"/>
      <c r="I1489" s="6"/>
    </row>
    <row r="1490" spans="1:9" ht="15">
      <c r="A1490" s="6"/>
      <c r="B1490" s="10"/>
      <c r="C1490" s="10"/>
      <c r="D1490" s="25"/>
      <c r="E1490" s="10"/>
      <c r="F1490" s="10"/>
      <c r="G1490" s="205"/>
      <c r="H1490" s="167"/>
      <c r="I1490" s="6"/>
    </row>
    <row r="1491" spans="1:9" ht="15">
      <c r="A1491" s="6"/>
      <c r="B1491" s="10"/>
      <c r="C1491" s="10"/>
      <c r="D1491" s="25"/>
      <c r="E1491" s="10"/>
      <c r="F1491" s="10"/>
      <c r="G1491" s="205"/>
      <c r="H1491" s="167"/>
      <c r="I1491" s="6"/>
    </row>
    <row r="1492" spans="1:9" ht="15">
      <c r="A1492" s="6"/>
      <c r="B1492" s="10"/>
      <c r="C1492" s="10"/>
      <c r="D1492" s="25"/>
      <c r="E1492" s="10"/>
      <c r="F1492" s="10"/>
      <c r="G1492" s="205"/>
      <c r="H1492" s="167"/>
      <c r="I1492" s="6"/>
    </row>
    <row r="1493" spans="1:9" ht="15">
      <c r="A1493" s="6"/>
      <c r="B1493" s="10"/>
      <c r="C1493" s="10"/>
      <c r="D1493" s="25"/>
      <c r="E1493" s="10"/>
      <c r="F1493" s="10"/>
      <c r="G1493" s="205"/>
      <c r="H1493" s="167"/>
      <c r="I1493" s="6"/>
    </row>
    <row r="1494" spans="1:9" ht="15">
      <c r="A1494" s="733" t="s">
        <v>1519</v>
      </c>
      <c r="B1494" s="733"/>
      <c r="C1494" s="733"/>
      <c r="D1494" s="733"/>
      <c r="E1494" s="733"/>
      <c r="F1494" s="733"/>
      <c r="G1494" s="733"/>
      <c r="H1494" s="733"/>
      <c r="I1494" s="6"/>
    </row>
    <row r="1495" spans="1:9" ht="15">
      <c r="A1495" s="733" t="s">
        <v>831</v>
      </c>
      <c r="B1495" s="733"/>
      <c r="C1495" s="733"/>
      <c r="D1495" s="733"/>
      <c r="E1495" s="733"/>
      <c r="F1495" s="733"/>
      <c r="G1495" s="733"/>
      <c r="H1495" s="733"/>
      <c r="I1495" s="6"/>
    </row>
    <row r="1496" spans="1:9" ht="15">
      <c r="A1496" s="745" t="s">
        <v>623</v>
      </c>
      <c r="B1496" s="745"/>
      <c r="C1496" s="745"/>
      <c r="D1496" s="745"/>
      <c r="E1496" s="745"/>
      <c r="F1496" s="745"/>
      <c r="G1496" s="745"/>
      <c r="H1496" s="745"/>
      <c r="I1496" s="6"/>
    </row>
    <row r="1497" spans="1:9" ht="15">
      <c r="A1497" s="6"/>
      <c r="B1497" s="746" t="s">
        <v>1086</v>
      </c>
      <c r="C1497" s="746"/>
      <c r="D1497" s="746"/>
      <c r="E1497" s="6">
        <v>1</v>
      </c>
      <c r="F1497" s="6" t="s">
        <v>679</v>
      </c>
      <c r="G1497" s="6"/>
      <c r="H1497" s="167"/>
      <c r="I1497" s="6"/>
    </row>
    <row r="1498" spans="1:9" ht="15">
      <c r="A1498" s="6"/>
      <c r="B1498" s="746" t="s">
        <v>1087</v>
      </c>
      <c r="C1498" s="746"/>
      <c r="D1498" s="746"/>
      <c r="E1498" s="6"/>
      <c r="F1498" s="6"/>
      <c r="G1498" s="6"/>
      <c r="H1498" s="167"/>
      <c r="I1498" s="6"/>
    </row>
    <row r="1499" spans="1:9" ht="15">
      <c r="A1499" s="6"/>
      <c r="B1499" s="744" t="s">
        <v>837</v>
      </c>
      <c r="C1499" s="744"/>
      <c r="D1499" s="744"/>
      <c r="E1499" s="6"/>
      <c r="F1499" s="6"/>
      <c r="G1499" s="6"/>
      <c r="H1499" s="167"/>
      <c r="I1499" s="6"/>
    </row>
    <row r="1500" spans="1:9" ht="15">
      <c r="A1500" s="6"/>
      <c r="B1500" s="744" t="s">
        <v>838</v>
      </c>
      <c r="C1500" s="744"/>
      <c r="D1500" s="744"/>
      <c r="E1500" s="6"/>
      <c r="F1500" s="6"/>
      <c r="G1500" s="6"/>
      <c r="H1500" s="167"/>
      <c r="I1500" s="6"/>
    </row>
    <row r="1501" spans="1:9" ht="15">
      <c r="A1501" s="6"/>
      <c r="B1501" s="744" t="s">
        <v>839</v>
      </c>
      <c r="C1501" s="744"/>
      <c r="D1501" s="744"/>
      <c r="E1501" s="6">
        <v>1.15</v>
      </c>
      <c r="F1501" s="400" t="s">
        <v>840</v>
      </c>
      <c r="G1501" s="733">
        <v>2.313</v>
      </c>
      <c r="H1501" s="733"/>
      <c r="I1501" s="6"/>
    </row>
    <row r="1502" spans="1:9" ht="15">
      <c r="A1502" s="6"/>
      <c r="B1502" s="744" t="s">
        <v>841</v>
      </c>
      <c r="C1502" s="744"/>
      <c r="D1502" s="744"/>
      <c r="E1502" s="6"/>
      <c r="F1502" s="6"/>
      <c r="G1502" s="6"/>
      <c r="H1502" s="167"/>
      <c r="I1502" s="6"/>
    </row>
    <row r="1503" spans="1:9" ht="15">
      <c r="A1503" s="6"/>
      <c r="B1503" s="744" t="s">
        <v>842</v>
      </c>
      <c r="C1503" s="744"/>
      <c r="D1503" s="744"/>
      <c r="E1503" s="6">
        <v>1.11</v>
      </c>
      <c r="F1503" s="6"/>
      <c r="G1503" s="6"/>
      <c r="H1503" s="167"/>
      <c r="I1503" s="6"/>
    </row>
    <row r="1504" spans="1:9" ht="15">
      <c r="A1504" s="6"/>
      <c r="B1504" s="744" t="s">
        <v>843</v>
      </c>
      <c r="C1504" s="744"/>
      <c r="D1504" s="744"/>
      <c r="E1504" s="6">
        <v>1.07</v>
      </c>
      <c r="F1504" s="6"/>
      <c r="G1504" s="6"/>
      <c r="H1504" s="167"/>
      <c r="I1504" s="6"/>
    </row>
    <row r="1505" spans="1:9" ht="15">
      <c r="A1505" s="123"/>
      <c r="B1505" s="566"/>
      <c r="C1505" s="123"/>
      <c r="D1505" s="544" t="s">
        <v>1049</v>
      </c>
      <c r="E1505" s="123" t="s">
        <v>1050</v>
      </c>
      <c r="F1505" s="703"/>
      <c r="G1505" s="705"/>
      <c r="H1505" s="545" t="s">
        <v>1051</v>
      </c>
      <c r="I1505" s="6"/>
    </row>
    <row r="1506" spans="1:9" ht="15">
      <c r="A1506" s="9" t="s">
        <v>1052</v>
      </c>
      <c r="B1506" s="546" t="s">
        <v>1091</v>
      </c>
      <c r="C1506" s="9" t="s">
        <v>1054</v>
      </c>
      <c r="D1506" s="9" t="s">
        <v>1055</v>
      </c>
      <c r="E1506" s="9" t="s">
        <v>335</v>
      </c>
      <c r="F1506" s="727" t="s">
        <v>1056</v>
      </c>
      <c r="G1506" s="728"/>
      <c r="H1506" s="101" t="s">
        <v>1057</v>
      </c>
      <c r="I1506" s="6"/>
    </row>
    <row r="1507" spans="1:9" ht="15">
      <c r="A1507" s="9" t="s">
        <v>539</v>
      </c>
      <c r="B1507" s="546"/>
      <c r="C1507" s="9" t="s">
        <v>309</v>
      </c>
      <c r="D1507" s="9" t="s">
        <v>1058</v>
      </c>
      <c r="E1507" s="9" t="s">
        <v>501</v>
      </c>
      <c r="F1507" s="742"/>
      <c r="G1507" s="743"/>
      <c r="H1507" s="101" t="s">
        <v>311</v>
      </c>
      <c r="I1507" s="6"/>
    </row>
    <row r="1508" spans="1:9" ht="15">
      <c r="A1508" s="9"/>
      <c r="B1508" s="567"/>
      <c r="C1508" s="11"/>
      <c r="D1508" s="113" t="s">
        <v>1059</v>
      </c>
      <c r="E1508" s="113"/>
      <c r="F1508" s="706"/>
      <c r="G1508" s="707"/>
      <c r="H1508" s="547"/>
      <c r="I1508" s="6"/>
    </row>
    <row r="1509" spans="1:9" ht="15">
      <c r="A1509" s="148">
        <v>1</v>
      </c>
      <c r="B1509" s="148">
        <v>2</v>
      </c>
      <c r="C1509" s="123">
        <v>3</v>
      </c>
      <c r="D1509" s="169">
        <v>4</v>
      </c>
      <c r="E1509" s="148">
        <v>5</v>
      </c>
      <c r="F1509" s="706">
        <v>6</v>
      </c>
      <c r="G1509" s="707"/>
      <c r="H1509" s="147">
        <v>7</v>
      </c>
      <c r="I1509" s="6"/>
    </row>
    <row r="1510" spans="1:9" ht="15">
      <c r="A1510" s="123" t="s">
        <v>343</v>
      </c>
      <c r="B1510" s="112" t="s">
        <v>1060</v>
      </c>
      <c r="C1510" s="123" t="s">
        <v>342</v>
      </c>
      <c r="D1510" s="398"/>
      <c r="E1510" s="548"/>
      <c r="F1510" s="703"/>
      <c r="G1510" s="705"/>
      <c r="H1510" s="545">
        <f>H1512+H1513+H1511</f>
        <v>88125.2</v>
      </c>
      <c r="I1510" s="6"/>
    </row>
    <row r="1511" spans="1:9" ht="15">
      <c r="A1511" s="9"/>
      <c r="B1511" s="112" t="s">
        <v>930</v>
      </c>
      <c r="C1511" s="9" t="s">
        <v>1110</v>
      </c>
      <c r="D1511" s="172">
        <v>13700</v>
      </c>
      <c r="E1511" s="604">
        <f>D1511*G1501</f>
        <v>31688</v>
      </c>
      <c r="F1511" s="727">
        <v>1</v>
      </c>
      <c r="G1511" s="728"/>
      <c r="H1511" s="101">
        <f>E1511*F1511</f>
        <v>31688</v>
      </c>
      <c r="I1511" s="6"/>
    </row>
    <row r="1512" spans="1:9" ht="15">
      <c r="A1512" s="9"/>
      <c r="B1512" s="112" t="s">
        <v>566</v>
      </c>
      <c r="C1512" s="9" t="s">
        <v>699</v>
      </c>
      <c r="D1512" s="172">
        <v>13700</v>
      </c>
      <c r="E1512" s="159">
        <f>D1512*G1501</f>
        <v>31688.1</v>
      </c>
      <c r="F1512" s="747">
        <v>1</v>
      </c>
      <c r="G1512" s="748"/>
      <c r="H1512" s="101">
        <f>E1512*F1512</f>
        <v>31688.1</v>
      </c>
      <c r="I1512" s="6"/>
    </row>
    <row r="1513" spans="1:9" ht="15">
      <c r="A1513" s="9"/>
      <c r="B1513" s="112" t="s">
        <v>624</v>
      </c>
      <c r="C1513" s="9" t="s">
        <v>699</v>
      </c>
      <c r="D1513" s="574">
        <v>10700</v>
      </c>
      <c r="E1513" s="159">
        <f>D1513*G1501</f>
        <v>24749.1</v>
      </c>
      <c r="F1513" s="747">
        <v>1</v>
      </c>
      <c r="G1513" s="748"/>
      <c r="H1513" s="101">
        <f>E1513*F1513</f>
        <v>24749.1</v>
      </c>
      <c r="I1513" s="6"/>
    </row>
    <row r="1514" spans="1:9" ht="15">
      <c r="A1514" s="9" t="s">
        <v>349</v>
      </c>
      <c r="B1514" s="13" t="s">
        <v>1062</v>
      </c>
      <c r="C1514" s="9" t="s">
        <v>342</v>
      </c>
      <c r="D1514" s="172"/>
      <c r="E1514" s="10"/>
      <c r="F1514" s="727"/>
      <c r="G1514" s="728"/>
      <c r="H1514" s="101">
        <f>H1510*0.079</f>
        <v>6961.89</v>
      </c>
      <c r="I1514" s="6"/>
    </row>
    <row r="1515" spans="1:9" ht="15">
      <c r="A1515" s="9" t="s">
        <v>355</v>
      </c>
      <c r="B1515" s="13" t="s">
        <v>1063</v>
      </c>
      <c r="C1515" s="9" t="s">
        <v>342</v>
      </c>
      <c r="D1515" s="172"/>
      <c r="E1515" s="10"/>
      <c r="F1515" s="727"/>
      <c r="G1515" s="728"/>
      <c r="H1515" s="101">
        <f>H1510+H1514</f>
        <v>95087.09</v>
      </c>
      <c r="I1515" s="6"/>
    </row>
    <row r="1516" spans="1:9" ht="15">
      <c r="A1516" s="9" t="s">
        <v>807</v>
      </c>
      <c r="B1516" s="13" t="s">
        <v>1064</v>
      </c>
      <c r="C1516" s="9" t="s">
        <v>342</v>
      </c>
      <c r="D1516" s="172"/>
      <c r="E1516" s="10"/>
      <c r="F1516" s="727"/>
      <c r="G1516" s="728"/>
      <c r="H1516" s="101">
        <f>H1515*1.15</f>
        <v>109350.15</v>
      </c>
      <c r="I1516" s="6"/>
    </row>
    <row r="1517" spans="1:9" ht="31.5" customHeight="1">
      <c r="A1517" s="9" t="s">
        <v>808</v>
      </c>
      <c r="B1517" s="581" t="s">
        <v>999</v>
      </c>
      <c r="C1517" s="9" t="s">
        <v>342</v>
      </c>
      <c r="D1517" s="172"/>
      <c r="E1517" s="10"/>
      <c r="F1517" s="727"/>
      <c r="G1517" s="728"/>
      <c r="H1517" s="101">
        <f>H1516*0.31</f>
        <v>33898.55</v>
      </c>
      <c r="I1517" s="6"/>
    </row>
    <row r="1518" spans="1:9" ht="15">
      <c r="A1518" s="9">
        <v>6</v>
      </c>
      <c r="B1518" s="112" t="s">
        <v>798</v>
      </c>
      <c r="C1518" s="9" t="s">
        <v>799</v>
      </c>
      <c r="D1518" s="516">
        <f>H1524</f>
        <v>18.02</v>
      </c>
      <c r="E1518" s="101"/>
      <c r="F1518" s="734">
        <v>25.4</v>
      </c>
      <c r="G1518" s="735"/>
      <c r="H1518" s="101">
        <f>D1518*F1518</f>
        <v>457.71</v>
      </c>
      <c r="I1518" s="6"/>
    </row>
    <row r="1519" spans="1:9" ht="15">
      <c r="A1519" s="9"/>
      <c r="B1519" s="552" t="s">
        <v>800</v>
      </c>
      <c r="C1519" s="9"/>
      <c r="D1519" s="9"/>
      <c r="E1519" s="146"/>
      <c r="F1519" s="736"/>
      <c r="G1519" s="737"/>
      <c r="H1519" s="101"/>
      <c r="I1519" s="6"/>
    </row>
    <row r="1520" spans="1:9" ht="15">
      <c r="A1520" s="9"/>
      <c r="B1520" s="112" t="s">
        <v>801</v>
      </c>
      <c r="C1520" s="9" t="s">
        <v>777</v>
      </c>
      <c r="D1520" s="554">
        <f>"мат"!E89</f>
        <v>250</v>
      </c>
      <c r="E1520" s="101"/>
      <c r="F1520" s="738">
        <v>0.012</v>
      </c>
      <c r="G1520" s="739"/>
      <c r="H1520" s="101">
        <f>D1520*F1520*1.11</f>
        <v>3.33</v>
      </c>
      <c r="I1520" s="6"/>
    </row>
    <row r="1521" spans="1:9" ht="15">
      <c r="A1521" s="9"/>
      <c r="B1521" s="112" t="s">
        <v>802</v>
      </c>
      <c r="C1521" s="9" t="s">
        <v>697</v>
      </c>
      <c r="D1521" s="101">
        <f>"мат"!E90</f>
        <v>13</v>
      </c>
      <c r="E1521" s="555"/>
      <c r="F1521" s="736">
        <v>0.08</v>
      </c>
      <c r="G1521" s="737"/>
      <c r="H1521" s="101">
        <f>D1521*F1521*1.11</f>
        <v>1.15</v>
      </c>
      <c r="I1521" s="6"/>
    </row>
    <row r="1522" spans="1:9" ht="15">
      <c r="A1522" s="9"/>
      <c r="B1522" s="112" t="s">
        <v>803</v>
      </c>
      <c r="C1522" s="9" t="s">
        <v>697</v>
      </c>
      <c r="D1522" s="101">
        <f>"мат"!E91</f>
        <v>23</v>
      </c>
      <c r="E1522" s="555"/>
      <c r="F1522" s="738">
        <v>0.007</v>
      </c>
      <c r="G1522" s="739"/>
      <c r="H1522" s="101">
        <f>D1522*F1522*1.11</f>
        <v>0.18</v>
      </c>
      <c r="I1522" s="6"/>
    </row>
    <row r="1523" spans="1:9" ht="15">
      <c r="A1523" s="11"/>
      <c r="B1523" s="113" t="s">
        <v>804</v>
      </c>
      <c r="C1523" s="11" t="s">
        <v>772</v>
      </c>
      <c r="D1523" s="556">
        <f>"мат"!E80</f>
        <v>3.108</v>
      </c>
      <c r="E1523" s="557"/>
      <c r="F1523" s="740">
        <v>4.3</v>
      </c>
      <c r="G1523" s="741"/>
      <c r="H1523" s="547">
        <f>D1523*F1523</f>
        <v>13.36</v>
      </c>
      <c r="I1523" s="6"/>
    </row>
    <row r="1524" spans="1:9" ht="15">
      <c r="A1524" s="9"/>
      <c r="B1524" s="13" t="s">
        <v>1134</v>
      </c>
      <c r="C1524" s="9" t="s">
        <v>342</v>
      </c>
      <c r="D1524" s="172"/>
      <c r="E1524" s="10"/>
      <c r="F1524" s="703"/>
      <c r="G1524" s="705"/>
      <c r="H1524" s="545">
        <f>SUM(H1520:H1523)</f>
        <v>18.02</v>
      </c>
      <c r="I1524" s="6"/>
    </row>
    <row r="1525" spans="1:9" ht="15">
      <c r="A1525" s="11" t="s">
        <v>810</v>
      </c>
      <c r="B1525" s="13" t="s">
        <v>1065</v>
      </c>
      <c r="C1525" s="11" t="s">
        <v>342</v>
      </c>
      <c r="D1525" s="172"/>
      <c r="E1525" s="10"/>
      <c r="F1525" s="706"/>
      <c r="G1525" s="708"/>
      <c r="H1525" s="547">
        <f>H1536*1.07</f>
        <v>1226</v>
      </c>
      <c r="I1525" s="6"/>
    </row>
    <row r="1526" spans="1:9" ht="15">
      <c r="A1526" s="558" t="s">
        <v>811</v>
      </c>
      <c r="B1526" s="559" t="s">
        <v>806</v>
      </c>
      <c r="C1526" s="11" t="s">
        <v>342</v>
      </c>
      <c r="D1526" s="148"/>
      <c r="E1526" s="170"/>
      <c r="F1526" s="729"/>
      <c r="G1526" s="730"/>
      <c r="H1526" s="560">
        <f>H1516+H1517+H1518+H1525</f>
        <v>144932.41</v>
      </c>
      <c r="I1526" s="6"/>
    </row>
    <row r="1527" spans="1:9" ht="15">
      <c r="A1527" s="11" t="s">
        <v>812</v>
      </c>
      <c r="B1527" s="561" t="s">
        <v>1066</v>
      </c>
      <c r="C1527" s="11" t="s">
        <v>342</v>
      </c>
      <c r="D1527" s="11"/>
      <c r="E1527" s="169"/>
      <c r="F1527" s="729"/>
      <c r="G1527" s="730"/>
      <c r="H1527" s="560">
        <f>H1526</f>
        <v>144932.41</v>
      </c>
      <c r="I1527" s="6"/>
    </row>
    <row r="1528" spans="1:9" ht="15">
      <c r="A1528" s="6"/>
      <c r="B1528" s="6"/>
      <c r="C1528" s="7"/>
      <c r="D1528" s="6"/>
      <c r="E1528" s="6"/>
      <c r="F1528" s="6"/>
      <c r="G1528" s="6"/>
      <c r="H1528" s="167"/>
      <c r="I1528" s="6"/>
    </row>
    <row r="1529" spans="1:9" ht="15">
      <c r="A1529" s="733" t="s">
        <v>1523</v>
      </c>
      <c r="B1529" s="733"/>
      <c r="C1529" s="733"/>
      <c r="D1529" s="733"/>
      <c r="E1529" s="733"/>
      <c r="F1529" s="733"/>
      <c r="G1529" s="733"/>
      <c r="H1529" s="733"/>
      <c r="I1529" s="6"/>
    </row>
    <row r="1530" spans="1:9" ht="15">
      <c r="A1530" s="707" t="s">
        <v>1068</v>
      </c>
      <c r="B1530" s="707"/>
      <c r="C1530" s="707"/>
      <c r="D1530" s="707"/>
      <c r="E1530" s="707"/>
      <c r="F1530" s="707"/>
      <c r="G1530" s="707"/>
      <c r="H1530" s="707"/>
      <c r="I1530" s="6"/>
    </row>
    <row r="1531" spans="1:9" ht="15">
      <c r="A1531" s="123" t="s">
        <v>1052</v>
      </c>
      <c r="B1531" s="397" t="s">
        <v>844</v>
      </c>
      <c r="C1531" s="123"/>
      <c r="D1531" s="397" t="s">
        <v>1069</v>
      </c>
      <c r="E1531" s="123" t="s">
        <v>1070</v>
      </c>
      <c r="F1531" s="703" t="s">
        <v>1071</v>
      </c>
      <c r="G1531" s="705"/>
      <c r="H1531" s="545" t="s">
        <v>1072</v>
      </c>
      <c r="I1531" s="6"/>
    </row>
    <row r="1532" spans="1:9" ht="15">
      <c r="A1532" s="9" t="s">
        <v>539</v>
      </c>
      <c r="B1532" s="10" t="s">
        <v>491</v>
      </c>
      <c r="C1532" s="9" t="s">
        <v>1073</v>
      </c>
      <c r="D1532" s="10" t="s">
        <v>1074</v>
      </c>
      <c r="E1532" s="9" t="s">
        <v>1075</v>
      </c>
      <c r="F1532" s="727" t="s">
        <v>1076</v>
      </c>
      <c r="G1532" s="728"/>
      <c r="H1532" s="101" t="s">
        <v>1077</v>
      </c>
      <c r="I1532" s="6"/>
    </row>
    <row r="1533" spans="1:9" ht="15">
      <c r="A1533" s="9"/>
      <c r="B1533" s="10" t="s">
        <v>1078</v>
      </c>
      <c r="C1533" s="9" t="s">
        <v>1079</v>
      </c>
      <c r="D1533" s="10" t="s">
        <v>342</v>
      </c>
      <c r="E1533" s="9" t="s">
        <v>1080</v>
      </c>
      <c r="F1533" s="727" t="s">
        <v>1135</v>
      </c>
      <c r="G1533" s="728"/>
      <c r="H1533" s="101" t="s">
        <v>1082</v>
      </c>
      <c r="I1533" s="6"/>
    </row>
    <row r="1534" spans="1:9" ht="15">
      <c r="A1534" s="11"/>
      <c r="B1534" s="241"/>
      <c r="C1534" s="11"/>
      <c r="D1534" s="241"/>
      <c r="E1534" s="11" t="s">
        <v>1083</v>
      </c>
      <c r="F1534" s="706"/>
      <c r="G1534" s="708"/>
      <c r="H1534" s="547" t="s">
        <v>1084</v>
      </c>
      <c r="I1534" s="6"/>
    </row>
    <row r="1535" spans="1:9" ht="30">
      <c r="A1535" s="123" t="s">
        <v>343</v>
      </c>
      <c r="B1535" s="396" t="s">
        <v>1582</v>
      </c>
      <c r="C1535" s="123">
        <v>1</v>
      </c>
      <c r="D1535" s="7">
        <v>34396</v>
      </c>
      <c r="E1535" s="123">
        <v>40</v>
      </c>
      <c r="F1535" s="703">
        <v>25.4</v>
      </c>
      <c r="G1535" s="705"/>
      <c r="H1535" s="562">
        <f>F1535*45.11</f>
        <v>1145.79</v>
      </c>
      <c r="I1535" s="6"/>
    </row>
    <row r="1536" spans="1:9" ht="15">
      <c r="A1536" s="155"/>
      <c r="B1536" s="563" t="s">
        <v>701</v>
      </c>
      <c r="C1536" s="148"/>
      <c r="D1536" s="170"/>
      <c r="E1536" s="148"/>
      <c r="F1536" s="729"/>
      <c r="G1536" s="730"/>
      <c r="H1536" s="560">
        <f>H1535</f>
        <v>1145.79</v>
      </c>
      <c r="I1536" s="6"/>
    </row>
    <row r="1537" spans="1:9" ht="15">
      <c r="A1537" s="6"/>
      <c r="B1537" s="10"/>
      <c r="C1537" s="10"/>
      <c r="D1537" s="25"/>
      <c r="E1537" s="10"/>
      <c r="F1537" s="10"/>
      <c r="G1537" s="205"/>
      <c r="H1537" s="167"/>
      <c r="I1537" s="6"/>
    </row>
    <row r="1538" spans="1:9" ht="15">
      <c r="A1538" s="6"/>
      <c r="B1538" s="10"/>
      <c r="C1538" s="10"/>
      <c r="D1538" s="25"/>
      <c r="E1538" s="10"/>
      <c r="F1538" s="10"/>
      <c r="G1538" s="205"/>
      <c r="H1538" s="167"/>
      <c r="I1538" s="6"/>
    </row>
    <row r="1539" spans="1:9" ht="15">
      <c r="A1539" s="6"/>
      <c r="B1539" s="10"/>
      <c r="C1539" s="10"/>
      <c r="D1539" s="25"/>
      <c r="E1539" s="10"/>
      <c r="F1539" s="10"/>
      <c r="G1539" s="205"/>
      <c r="H1539" s="167"/>
      <c r="I1539" s="6"/>
    </row>
    <row r="1540" spans="1:9" ht="15">
      <c r="A1540" s="6"/>
      <c r="B1540" s="10"/>
      <c r="C1540" s="10"/>
      <c r="D1540" s="25"/>
      <c r="E1540" s="10"/>
      <c r="F1540" s="10"/>
      <c r="G1540" s="205"/>
      <c r="H1540" s="167"/>
      <c r="I1540" s="6"/>
    </row>
    <row r="1541" spans="1:9" ht="15">
      <c r="A1541" s="6"/>
      <c r="B1541" s="10"/>
      <c r="C1541" s="10"/>
      <c r="D1541" s="25"/>
      <c r="E1541" s="10"/>
      <c r="F1541" s="10"/>
      <c r="G1541" s="205"/>
      <c r="H1541" s="167"/>
      <c r="I1541" s="6"/>
    </row>
    <row r="1542" spans="1:9" ht="15">
      <c r="A1542" s="6"/>
      <c r="B1542" s="10"/>
      <c r="C1542" s="10"/>
      <c r="D1542" s="25"/>
      <c r="E1542" s="10"/>
      <c r="F1542" s="10"/>
      <c r="G1542" s="205"/>
      <c r="H1542" s="167"/>
      <c r="I1542" s="6"/>
    </row>
    <row r="1543" spans="1:9" ht="15">
      <c r="A1543" s="6"/>
      <c r="B1543" s="10"/>
      <c r="C1543" s="10"/>
      <c r="D1543" s="25"/>
      <c r="E1543" s="10"/>
      <c r="F1543" s="10"/>
      <c r="G1543" s="205"/>
      <c r="H1543" s="167"/>
      <c r="I1543" s="6"/>
    </row>
    <row r="1544" spans="1:9" ht="15">
      <c r="A1544" s="6"/>
      <c r="B1544" s="10"/>
      <c r="C1544" s="10"/>
      <c r="D1544" s="25"/>
      <c r="E1544" s="10"/>
      <c r="F1544" s="10"/>
      <c r="G1544" s="205"/>
      <c r="H1544" s="167"/>
      <c r="I1544" s="6"/>
    </row>
    <row r="1545" spans="1:9" ht="15">
      <c r="A1545" s="6"/>
      <c r="B1545" s="10"/>
      <c r="C1545" s="10"/>
      <c r="D1545" s="25"/>
      <c r="E1545" s="10"/>
      <c r="F1545" s="10"/>
      <c r="G1545" s="205"/>
      <c r="H1545" s="167"/>
      <c r="I1545" s="6"/>
    </row>
    <row r="1546" spans="1:9" ht="15">
      <c r="A1546" s="6"/>
      <c r="B1546" s="10"/>
      <c r="C1546" s="10"/>
      <c r="D1546" s="25"/>
      <c r="E1546" s="10"/>
      <c r="F1546" s="10"/>
      <c r="G1546" s="205"/>
      <c r="H1546" s="167"/>
      <c r="I1546" s="6"/>
    </row>
    <row r="1547" spans="1:9" ht="15">
      <c r="A1547" s="6"/>
      <c r="B1547" s="10"/>
      <c r="C1547" s="10"/>
      <c r="D1547" s="25"/>
      <c r="E1547" s="10"/>
      <c r="F1547" s="10"/>
      <c r="G1547" s="205"/>
      <c r="H1547" s="167"/>
      <c r="I1547" s="6"/>
    </row>
    <row r="1548" spans="1:9" ht="15">
      <c r="A1548" s="6"/>
      <c r="B1548" s="10"/>
      <c r="C1548" s="10"/>
      <c r="D1548" s="25"/>
      <c r="E1548" s="10"/>
      <c r="F1548" s="10"/>
      <c r="G1548" s="205"/>
      <c r="H1548" s="167"/>
      <c r="I1548" s="6"/>
    </row>
    <row r="1549" spans="1:9" ht="15">
      <c r="A1549" s="6"/>
      <c r="B1549" s="10"/>
      <c r="C1549" s="10"/>
      <c r="D1549" s="25"/>
      <c r="E1549" s="10"/>
      <c r="F1549" s="10"/>
      <c r="G1549" s="205"/>
      <c r="H1549" s="167"/>
      <c r="I1549" s="6"/>
    </row>
    <row r="1550" spans="1:9" ht="15">
      <c r="A1550" s="6"/>
      <c r="B1550" s="10"/>
      <c r="C1550" s="10"/>
      <c r="D1550" s="25"/>
      <c r="E1550" s="10"/>
      <c r="F1550" s="10"/>
      <c r="G1550" s="205"/>
      <c r="H1550" s="167"/>
      <c r="I1550" s="6"/>
    </row>
    <row r="1551" spans="1:9" ht="15">
      <c r="A1551" s="6"/>
      <c r="B1551" s="10"/>
      <c r="C1551" s="10"/>
      <c r="D1551" s="25"/>
      <c r="E1551" s="10"/>
      <c r="F1551" s="10"/>
      <c r="G1551" s="205"/>
      <c r="H1551" s="167"/>
      <c r="I1551" s="6"/>
    </row>
    <row r="1552" spans="1:9" ht="15">
      <c r="A1552" s="6"/>
      <c r="B1552" s="10"/>
      <c r="C1552" s="10"/>
      <c r="D1552" s="25"/>
      <c r="E1552" s="10"/>
      <c r="F1552" s="10"/>
      <c r="G1552" s="205"/>
      <c r="H1552" s="167"/>
      <c r="I1552" s="6"/>
    </row>
    <row r="1553" spans="1:9" ht="15">
      <c r="A1553" s="6"/>
      <c r="B1553" s="10"/>
      <c r="C1553" s="10"/>
      <c r="D1553" s="25"/>
      <c r="E1553" s="10"/>
      <c r="F1553" s="10"/>
      <c r="G1553" s="205"/>
      <c r="H1553" s="167"/>
      <c r="I1553" s="6"/>
    </row>
    <row r="1554" spans="1:9" ht="15">
      <c r="A1554" s="751" t="s">
        <v>1261</v>
      </c>
      <c r="B1554" s="751"/>
      <c r="C1554" s="751"/>
      <c r="D1554" s="751"/>
      <c r="E1554" s="751"/>
      <c r="F1554" s="751"/>
      <c r="G1554" s="751"/>
      <c r="H1554" s="751"/>
      <c r="I1554" s="6"/>
    </row>
    <row r="1555" spans="1:9" ht="15">
      <c r="A1555" s="733" t="s">
        <v>831</v>
      </c>
      <c r="B1555" s="733"/>
      <c r="C1555" s="733"/>
      <c r="D1555" s="733"/>
      <c r="E1555" s="733"/>
      <c r="F1555" s="733"/>
      <c r="G1555" s="733"/>
      <c r="H1555" s="733"/>
      <c r="I1555" s="6"/>
    </row>
    <row r="1556" spans="1:9" ht="15">
      <c r="A1556" s="745" t="s">
        <v>631</v>
      </c>
      <c r="B1556" s="745"/>
      <c r="C1556" s="745"/>
      <c r="D1556" s="745"/>
      <c r="E1556" s="745"/>
      <c r="F1556" s="745"/>
      <c r="G1556" s="745"/>
      <c r="H1556" s="745"/>
      <c r="I1556" s="6"/>
    </row>
    <row r="1557" spans="1:9" ht="15">
      <c r="A1557" s="6"/>
      <c r="B1557" s="746" t="s">
        <v>1086</v>
      </c>
      <c r="C1557" s="746"/>
      <c r="D1557" s="746"/>
      <c r="E1557" s="6">
        <v>1</v>
      </c>
      <c r="F1557" s="6" t="s">
        <v>358</v>
      </c>
      <c r="G1557" s="6"/>
      <c r="H1557" s="167"/>
      <c r="I1557" s="6"/>
    </row>
    <row r="1558" spans="1:9" ht="15">
      <c r="A1558" s="6"/>
      <c r="B1558" s="746" t="s">
        <v>1087</v>
      </c>
      <c r="C1558" s="746"/>
      <c r="D1558" s="746"/>
      <c r="E1558" s="6">
        <v>2</v>
      </c>
      <c r="F1558" s="6" t="s">
        <v>971</v>
      </c>
      <c r="G1558" s="6"/>
      <c r="H1558" s="167"/>
      <c r="I1558" s="6"/>
    </row>
    <row r="1559" spans="1:9" ht="15">
      <c r="A1559" s="6"/>
      <c r="B1559" s="744" t="s">
        <v>837</v>
      </c>
      <c r="C1559" s="744"/>
      <c r="D1559" s="744"/>
      <c r="E1559" s="6"/>
      <c r="F1559" s="6"/>
      <c r="G1559" s="6"/>
      <c r="H1559" s="167"/>
      <c r="I1559" s="6"/>
    </row>
    <row r="1560" spans="1:9" ht="15">
      <c r="A1560" s="6"/>
      <c r="B1560" s="744" t="s">
        <v>838</v>
      </c>
      <c r="C1560" s="744"/>
      <c r="D1560" s="744"/>
      <c r="E1560" s="6"/>
      <c r="F1560" s="6"/>
      <c r="G1560" s="6"/>
      <c r="H1560" s="167"/>
      <c r="I1560" s="6"/>
    </row>
    <row r="1561" spans="1:9" ht="15">
      <c r="A1561" s="6"/>
      <c r="B1561" s="744" t="s">
        <v>839</v>
      </c>
      <c r="C1561" s="744"/>
      <c r="D1561" s="744"/>
      <c r="E1561" s="6">
        <v>1.15</v>
      </c>
      <c r="F1561" s="400" t="s">
        <v>840</v>
      </c>
      <c r="G1561" s="733">
        <v>2.313</v>
      </c>
      <c r="H1561" s="733"/>
      <c r="I1561" s="6"/>
    </row>
    <row r="1562" spans="1:9" ht="15">
      <c r="A1562" s="6"/>
      <c r="B1562" s="744" t="s">
        <v>841</v>
      </c>
      <c r="C1562" s="744"/>
      <c r="D1562" s="744"/>
      <c r="E1562" s="6"/>
      <c r="F1562" s="6"/>
      <c r="G1562" s="6"/>
      <c r="H1562" s="167"/>
      <c r="I1562" s="6"/>
    </row>
    <row r="1563" spans="1:9" ht="15">
      <c r="A1563" s="6"/>
      <c r="B1563" s="744" t="s">
        <v>842</v>
      </c>
      <c r="C1563" s="744"/>
      <c r="D1563" s="744"/>
      <c r="E1563" s="6">
        <v>1.11</v>
      </c>
      <c r="F1563" s="6"/>
      <c r="G1563" s="6"/>
      <c r="H1563" s="167"/>
      <c r="I1563" s="6"/>
    </row>
    <row r="1564" spans="1:9" ht="15">
      <c r="A1564" s="6"/>
      <c r="B1564" s="744" t="s">
        <v>843</v>
      </c>
      <c r="C1564" s="744"/>
      <c r="D1564" s="744"/>
      <c r="E1564" s="6">
        <v>1.07</v>
      </c>
      <c r="F1564" s="6"/>
      <c r="G1564" s="6"/>
      <c r="H1564" s="167"/>
      <c r="I1564" s="6"/>
    </row>
    <row r="1565" spans="1:9" ht="15">
      <c r="A1565" s="123"/>
      <c r="B1565" s="566"/>
      <c r="C1565" s="123"/>
      <c r="D1565" s="544" t="s">
        <v>1049</v>
      </c>
      <c r="E1565" s="123" t="s">
        <v>1050</v>
      </c>
      <c r="F1565" s="703"/>
      <c r="G1565" s="705"/>
      <c r="H1565" s="545" t="s">
        <v>1051</v>
      </c>
      <c r="I1565" s="6"/>
    </row>
    <row r="1566" spans="1:9" ht="15">
      <c r="A1566" s="9" t="s">
        <v>1052</v>
      </c>
      <c r="B1566" s="546" t="s">
        <v>1091</v>
      </c>
      <c r="C1566" s="9" t="s">
        <v>1054</v>
      </c>
      <c r="D1566" s="9" t="s">
        <v>1055</v>
      </c>
      <c r="E1566" s="9" t="s">
        <v>335</v>
      </c>
      <c r="F1566" s="727" t="s">
        <v>1056</v>
      </c>
      <c r="G1566" s="728"/>
      <c r="H1566" s="101" t="s">
        <v>1057</v>
      </c>
      <c r="I1566" s="6"/>
    </row>
    <row r="1567" spans="1:9" ht="15">
      <c r="A1567" s="9" t="s">
        <v>539</v>
      </c>
      <c r="B1567" s="546"/>
      <c r="C1567" s="9" t="s">
        <v>309</v>
      </c>
      <c r="D1567" s="9" t="s">
        <v>1058</v>
      </c>
      <c r="E1567" s="9" t="s">
        <v>501</v>
      </c>
      <c r="F1567" s="742"/>
      <c r="G1567" s="743"/>
      <c r="H1567" s="101" t="s">
        <v>311</v>
      </c>
      <c r="I1567" s="6"/>
    </row>
    <row r="1568" spans="1:9" ht="15">
      <c r="A1568" s="9"/>
      <c r="B1568" s="567"/>
      <c r="C1568" s="9"/>
      <c r="D1568" s="113" t="s">
        <v>1059</v>
      </c>
      <c r="E1568" s="113"/>
      <c r="F1568" s="706"/>
      <c r="G1568" s="707"/>
      <c r="H1568" s="547"/>
      <c r="I1568" s="6"/>
    </row>
    <row r="1569" spans="1:9" ht="15">
      <c r="A1569" s="148">
        <v>1</v>
      </c>
      <c r="B1569" s="148">
        <v>2</v>
      </c>
      <c r="C1569" s="148">
        <v>3</v>
      </c>
      <c r="D1569" s="169">
        <v>4</v>
      </c>
      <c r="E1569" s="148">
        <v>5</v>
      </c>
      <c r="F1569" s="706">
        <v>6</v>
      </c>
      <c r="G1569" s="707"/>
      <c r="H1569" s="149">
        <v>7</v>
      </c>
      <c r="I1569" s="6"/>
    </row>
    <row r="1570" spans="1:9" ht="15">
      <c r="A1570" s="123" t="s">
        <v>343</v>
      </c>
      <c r="B1570" s="112" t="s">
        <v>1060</v>
      </c>
      <c r="C1570" s="123" t="s">
        <v>342</v>
      </c>
      <c r="D1570" s="398"/>
      <c r="E1570" s="548"/>
      <c r="F1570" s="703"/>
      <c r="G1570" s="705"/>
      <c r="H1570" s="545">
        <f>H1572+H1573+H1571</f>
        <v>123051.5</v>
      </c>
      <c r="I1570" s="6"/>
    </row>
    <row r="1571" spans="1:9" ht="15">
      <c r="A1571" s="9"/>
      <c r="B1571" s="112" t="s">
        <v>1141</v>
      </c>
      <c r="C1571" s="9" t="s">
        <v>615</v>
      </c>
      <c r="D1571" s="172">
        <v>13700</v>
      </c>
      <c r="E1571" s="604">
        <f>D1571*G1561</f>
        <v>31688</v>
      </c>
      <c r="F1571" s="727">
        <v>1</v>
      </c>
      <c r="G1571" s="728"/>
      <c r="H1571" s="101">
        <f>E1571*F1571</f>
        <v>31688</v>
      </c>
      <c r="I1571" s="6"/>
    </row>
    <row r="1572" spans="1:9" ht="15">
      <c r="A1572" s="9"/>
      <c r="B1572" s="112" t="s">
        <v>632</v>
      </c>
      <c r="C1572" s="9" t="s">
        <v>615</v>
      </c>
      <c r="D1572" s="172">
        <v>13700</v>
      </c>
      <c r="E1572" s="159">
        <f>D1572*G1561</f>
        <v>31688.1</v>
      </c>
      <c r="F1572" s="747">
        <v>2</v>
      </c>
      <c r="G1572" s="748"/>
      <c r="H1572" s="101">
        <f>E1572*F1572</f>
        <v>63376.2</v>
      </c>
      <c r="I1572" s="6"/>
    </row>
    <row r="1573" spans="1:9" ht="15">
      <c r="A1573" s="9"/>
      <c r="B1573" s="112" t="s">
        <v>1185</v>
      </c>
      <c r="C1573" s="9" t="s">
        <v>615</v>
      </c>
      <c r="D1573" s="574">
        <v>12100</v>
      </c>
      <c r="E1573" s="159">
        <f>D1573*G1561</f>
        <v>27987.3</v>
      </c>
      <c r="F1573" s="747">
        <v>1</v>
      </c>
      <c r="G1573" s="748"/>
      <c r="H1573" s="101">
        <f>E1573*F1573</f>
        <v>27987.3</v>
      </c>
      <c r="I1573" s="6"/>
    </row>
    <row r="1574" spans="1:9" ht="15">
      <c r="A1574" s="9" t="s">
        <v>349</v>
      </c>
      <c r="B1574" s="546" t="s">
        <v>1062</v>
      </c>
      <c r="C1574" s="9" t="s">
        <v>342</v>
      </c>
      <c r="D1574" s="172"/>
      <c r="E1574" s="10"/>
      <c r="F1574" s="727"/>
      <c r="G1574" s="728"/>
      <c r="H1574" s="101">
        <f>H1570*0.079</f>
        <v>9721.07</v>
      </c>
      <c r="I1574" s="6"/>
    </row>
    <row r="1575" spans="1:9" ht="15">
      <c r="A1575" s="9" t="s">
        <v>355</v>
      </c>
      <c r="B1575" s="546" t="s">
        <v>1063</v>
      </c>
      <c r="C1575" s="9" t="s">
        <v>342</v>
      </c>
      <c r="D1575" s="172"/>
      <c r="E1575" s="10"/>
      <c r="F1575" s="727"/>
      <c r="G1575" s="728"/>
      <c r="H1575" s="101">
        <f>H1570+H1574</f>
        <v>132772.57</v>
      </c>
      <c r="I1575" s="6"/>
    </row>
    <row r="1576" spans="1:9" ht="15">
      <c r="A1576" s="9" t="s">
        <v>807</v>
      </c>
      <c r="B1576" s="546" t="s">
        <v>1064</v>
      </c>
      <c r="C1576" s="9" t="s">
        <v>342</v>
      </c>
      <c r="D1576" s="172"/>
      <c r="E1576" s="10"/>
      <c r="F1576" s="727"/>
      <c r="G1576" s="728"/>
      <c r="H1576" s="101">
        <f>H1575*1.15</f>
        <v>152688.46</v>
      </c>
      <c r="I1576" s="6"/>
    </row>
    <row r="1577" spans="1:9" ht="33" customHeight="1">
      <c r="A1577" s="9" t="s">
        <v>808</v>
      </c>
      <c r="B1577" s="570" t="s">
        <v>999</v>
      </c>
      <c r="C1577" s="9" t="s">
        <v>342</v>
      </c>
      <c r="D1577" s="172"/>
      <c r="E1577" s="10"/>
      <c r="F1577" s="727"/>
      <c r="G1577" s="728"/>
      <c r="H1577" s="101">
        <f>H1576*0.31</f>
        <v>47333.42</v>
      </c>
      <c r="I1577" s="6"/>
    </row>
    <row r="1578" spans="1:9" ht="15">
      <c r="A1578" s="9">
        <v>6</v>
      </c>
      <c r="B1578" s="112" t="s">
        <v>798</v>
      </c>
      <c r="C1578" s="9" t="s">
        <v>799</v>
      </c>
      <c r="D1578" s="516">
        <f>H1584</f>
        <v>18.02</v>
      </c>
      <c r="E1578" s="101"/>
      <c r="F1578" s="749">
        <v>50.8</v>
      </c>
      <c r="G1578" s="750"/>
      <c r="H1578" s="101">
        <f>D1578*F1578</f>
        <v>915.42</v>
      </c>
      <c r="I1578" s="6"/>
    </row>
    <row r="1579" spans="1:9" ht="15">
      <c r="A1579" s="9"/>
      <c r="B1579" s="552" t="s">
        <v>800</v>
      </c>
      <c r="C1579" s="9"/>
      <c r="D1579" s="9"/>
      <c r="E1579" s="146"/>
      <c r="F1579" s="736"/>
      <c r="G1579" s="737"/>
      <c r="H1579" s="101"/>
      <c r="I1579" s="6"/>
    </row>
    <row r="1580" spans="1:9" ht="15">
      <c r="A1580" s="9"/>
      <c r="B1580" s="112" t="s">
        <v>801</v>
      </c>
      <c r="C1580" s="9" t="s">
        <v>777</v>
      </c>
      <c r="D1580" s="554">
        <f>"мат"!E89</f>
        <v>250</v>
      </c>
      <c r="E1580" s="101"/>
      <c r="F1580" s="738">
        <v>0.012</v>
      </c>
      <c r="G1580" s="739"/>
      <c r="H1580" s="101">
        <f>D1580*F1580*1.11</f>
        <v>3.33</v>
      </c>
      <c r="I1580" s="6"/>
    </row>
    <row r="1581" spans="1:9" ht="15">
      <c r="A1581" s="9"/>
      <c r="B1581" s="112" t="s">
        <v>802</v>
      </c>
      <c r="C1581" s="9" t="s">
        <v>697</v>
      </c>
      <c r="D1581" s="101">
        <f>"мат"!E90</f>
        <v>13</v>
      </c>
      <c r="E1581" s="555"/>
      <c r="F1581" s="736">
        <v>0.08</v>
      </c>
      <c r="G1581" s="737"/>
      <c r="H1581" s="101">
        <f>D1581*F1581*1.11</f>
        <v>1.15</v>
      </c>
      <c r="I1581" s="6"/>
    </row>
    <row r="1582" spans="1:9" ht="15">
      <c r="A1582" s="9"/>
      <c r="B1582" s="112" t="s">
        <v>803</v>
      </c>
      <c r="C1582" s="9" t="s">
        <v>697</v>
      </c>
      <c r="D1582" s="101">
        <f>"мат"!E91</f>
        <v>23</v>
      </c>
      <c r="E1582" s="555"/>
      <c r="F1582" s="738">
        <v>0.007</v>
      </c>
      <c r="G1582" s="739"/>
      <c r="H1582" s="101">
        <f>D1582*F1582*1.11</f>
        <v>0.18</v>
      </c>
      <c r="I1582" s="6"/>
    </row>
    <row r="1583" spans="1:9" ht="15">
      <c r="A1583" s="11"/>
      <c r="B1583" s="113" t="s">
        <v>804</v>
      </c>
      <c r="C1583" s="11" t="s">
        <v>772</v>
      </c>
      <c r="D1583" s="556">
        <f>"мат"!E80</f>
        <v>3.108</v>
      </c>
      <c r="E1583" s="557"/>
      <c r="F1583" s="740">
        <v>4.3</v>
      </c>
      <c r="G1583" s="741"/>
      <c r="H1583" s="547">
        <f>D1583*F1583</f>
        <v>13.36</v>
      </c>
      <c r="I1583" s="6"/>
    </row>
    <row r="1584" spans="1:9" ht="15">
      <c r="A1584" s="9"/>
      <c r="B1584" s="112" t="s">
        <v>805</v>
      </c>
      <c r="C1584" s="9" t="s">
        <v>342</v>
      </c>
      <c r="D1584" s="9"/>
      <c r="E1584" s="146"/>
      <c r="F1584" s="731"/>
      <c r="G1584" s="732"/>
      <c r="H1584" s="545">
        <f>SUM(H1580:H1583)</f>
        <v>18.02</v>
      </c>
      <c r="I1584" s="6"/>
    </row>
    <row r="1585" spans="1:9" ht="15">
      <c r="A1585" s="11" t="s">
        <v>810</v>
      </c>
      <c r="B1585" s="546" t="s">
        <v>1065</v>
      </c>
      <c r="C1585" s="11" t="s">
        <v>342</v>
      </c>
      <c r="D1585" s="172"/>
      <c r="E1585" s="10"/>
      <c r="F1585" s="706"/>
      <c r="G1585" s="708"/>
      <c r="H1585" s="547">
        <f>H1596*1.07</f>
        <v>2452</v>
      </c>
      <c r="I1585" s="6"/>
    </row>
    <row r="1586" spans="1:9" ht="15">
      <c r="A1586" s="558" t="s">
        <v>811</v>
      </c>
      <c r="B1586" s="606" t="s">
        <v>806</v>
      </c>
      <c r="C1586" s="11" t="s">
        <v>342</v>
      </c>
      <c r="D1586" s="148"/>
      <c r="E1586" s="170"/>
      <c r="F1586" s="729"/>
      <c r="G1586" s="730"/>
      <c r="H1586" s="560">
        <f>H1576+H1577+H1578+H1585</f>
        <v>203389.3</v>
      </c>
      <c r="I1586" s="6"/>
    </row>
    <row r="1587" spans="1:9" ht="15">
      <c r="A1587" s="11" t="s">
        <v>812</v>
      </c>
      <c r="B1587" s="607" t="s">
        <v>1066</v>
      </c>
      <c r="C1587" s="11" t="s">
        <v>342</v>
      </c>
      <c r="D1587" s="11"/>
      <c r="E1587" s="169"/>
      <c r="F1587" s="729"/>
      <c r="G1587" s="730"/>
      <c r="H1587" s="560">
        <f>H1586</f>
        <v>203389.3</v>
      </c>
      <c r="I1587" s="6"/>
    </row>
    <row r="1588" spans="1:9" ht="15">
      <c r="A1588" s="6"/>
      <c r="B1588" s="6"/>
      <c r="C1588" s="7"/>
      <c r="D1588" s="6"/>
      <c r="E1588" s="6"/>
      <c r="F1588" s="6"/>
      <c r="G1588" s="6"/>
      <c r="H1588" s="167"/>
      <c r="I1588" s="6"/>
    </row>
    <row r="1589" spans="1:9" ht="15">
      <c r="A1589" s="733" t="s">
        <v>1262</v>
      </c>
      <c r="B1589" s="733"/>
      <c r="C1589" s="733"/>
      <c r="D1589" s="733"/>
      <c r="E1589" s="733"/>
      <c r="F1589" s="733"/>
      <c r="G1589" s="733"/>
      <c r="H1589" s="733"/>
      <c r="I1589" s="6"/>
    </row>
    <row r="1590" spans="1:9" ht="15">
      <c r="A1590" s="707" t="s">
        <v>1068</v>
      </c>
      <c r="B1590" s="707"/>
      <c r="C1590" s="707"/>
      <c r="D1590" s="707"/>
      <c r="E1590" s="707"/>
      <c r="F1590" s="707"/>
      <c r="G1590" s="707"/>
      <c r="H1590" s="707"/>
      <c r="I1590" s="6"/>
    </row>
    <row r="1591" spans="1:9" ht="15">
      <c r="A1591" s="123" t="s">
        <v>1052</v>
      </c>
      <c r="B1591" s="397" t="s">
        <v>844</v>
      </c>
      <c r="C1591" s="123"/>
      <c r="D1591" s="397" t="s">
        <v>1069</v>
      </c>
      <c r="E1591" s="123" t="s">
        <v>1070</v>
      </c>
      <c r="F1591" s="703" t="s">
        <v>1071</v>
      </c>
      <c r="G1591" s="705"/>
      <c r="H1591" s="545" t="s">
        <v>1072</v>
      </c>
      <c r="I1591" s="6"/>
    </row>
    <row r="1592" spans="1:9" ht="15">
      <c r="A1592" s="9" t="s">
        <v>539</v>
      </c>
      <c r="B1592" s="10" t="s">
        <v>491</v>
      </c>
      <c r="C1592" s="9" t="s">
        <v>1073</v>
      </c>
      <c r="D1592" s="10" t="s">
        <v>1074</v>
      </c>
      <c r="E1592" s="9" t="s">
        <v>1075</v>
      </c>
      <c r="F1592" s="727" t="s">
        <v>1076</v>
      </c>
      <c r="G1592" s="728"/>
      <c r="H1592" s="101" t="s">
        <v>1077</v>
      </c>
      <c r="I1592" s="6"/>
    </row>
    <row r="1593" spans="1:9" ht="15">
      <c r="A1593" s="9"/>
      <c r="B1593" s="10" t="s">
        <v>1078</v>
      </c>
      <c r="C1593" s="9" t="s">
        <v>1079</v>
      </c>
      <c r="D1593" s="10" t="s">
        <v>342</v>
      </c>
      <c r="E1593" s="9" t="s">
        <v>1080</v>
      </c>
      <c r="F1593" s="727" t="s">
        <v>1081</v>
      </c>
      <c r="G1593" s="728"/>
      <c r="H1593" s="101" t="s">
        <v>1082</v>
      </c>
      <c r="I1593" s="6"/>
    </row>
    <row r="1594" spans="1:9" ht="15">
      <c r="A1594" s="11"/>
      <c r="B1594" s="241"/>
      <c r="C1594" s="11"/>
      <c r="D1594" s="241"/>
      <c r="E1594" s="11" t="s">
        <v>1083</v>
      </c>
      <c r="F1594" s="706"/>
      <c r="G1594" s="708"/>
      <c r="H1594" s="547" t="s">
        <v>1084</v>
      </c>
      <c r="I1594" s="6"/>
    </row>
    <row r="1595" spans="1:9" ht="30">
      <c r="A1595" s="123" t="s">
        <v>343</v>
      </c>
      <c r="B1595" s="396" t="s">
        <v>1582</v>
      </c>
      <c r="C1595" s="123">
        <v>1</v>
      </c>
      <c r="D1595" s="7">
        <v>34396</v>
      </c>
      <c r="E1595" s="123">
        <v>40</v>
      </c>
      <c r="F1595" s="703">
        <v>50.8</v>
      </c>
      <c r="G1595" s="705"/>
      <c r="H1595" s="562">
        <f>F1595*45.11</f>
        <v>2291.59</v>
      </c>
      <c r="I1595" s="6"/>
    </row>
    <row r="1596" spans="1:9" ht="15">
      <c r="A1596" s="155"/>
      <c r="B1596" s="563" t="s">
        <v>701</v>
      </c>
      <c r="C1596" s="148"/>
      <c r="D1596" s="170"/>
      <c r="E1596" s="148"/>
      <c r="F1596" s="729"/>
      <c r="G1596" s="730"/>
      <c r="H1596" s="560">
        <f>H1595</f>
        <v>2291.59</v>
      </c>
      <c r="I1596" s="6"/>
    </row>
    <row r="1597" spans="1:9" ht="15">
      <c r="A1597" s="6"/>
      <c r="B1597" s="10"/>
      <c r="C1597" s="10"/>
      <c r="D1597" s="25"/>
      <c r="E1597" s="10"/>
      <c r="F1597" s="10"/>
      <c r="G1597" s="205"/>
      <c r="H1597" s="167"/>
      <c r="I1597" s="6"/>
    </row>
    <row r="1598" spans="1:9" ht="15">
      <c r="A1598" s="6"/>
      <c r="B1598" s="10"/>
      <c r="C1598" s="10"/>
      <c r="D1598" s="25"/>
      <c r="E1598" s="10"/>
      <c r="F1598" s="10"/>
      <c r="G1598" s="205"/>
      <c r="H1598" s="167"/>
      <c r="I1598" s="6"/>
    </row>
    <row r="1599" spans="1:9" ht="15">
      <c r="A1599" s="6"/>
      <c r="B1599" s="10"/>
      <c r="C1599" s="10"/>
      <c r="D1599" s="25"/>
      <c r="E1599" s="10"/>
      <c r="F1599" s="10"/>
      <c r="G1599" s="205"/>
      <c r="H1599" s="167"/>
      <c r="I1599" s="6"/>
    </row>
    <row r="1600" spans="1:9" ht="15">
      <c r="A1600" s="6"/>
      <c r="B1600" s="10"/>
      <c r="C1600" s="10"/>
      <c r="D1600" s="25"/>
      <c r="E1600" s="10"/>
      <c r="F1600" s="10"/>
      <c r="G1600" s="205"/>
      <c r="H1600" s="167"/>
      <c r="I1600" s="6"/>
    </row>
    <row r="1601" spans="1:9" ht="15">
      <c r="A1601" s="6"/>
      <c r="B1601" s="10"/>
      <c r="C1601" s="10"/>
      <c r="D1601" s="25"/>
      <c r="E1601" s="10"/>
      <c r="F1601" s="10"/>
      <c r="G1601" s="205"/>
      <c r="H1601" s="167"/>
      <c r="I1601" s="6"/>
    </row>
    <row r="1602" spans="1:9" ht="15">
      <c r="A1602" s="6"/>
      <c r="B1602" s="10"/>
      <c r="C1602" s="10"/>
      <c r="D1602" s="25"/>
      <c r="E1602" s="10"/>
      <c r="F1602" s="10"/>
      <c r="G1602" s="205"/>
      <c r="H1602" s="167"/>
      <c r="I1602" s="6"/>
    </row>
    <row r="1603" spans="1:9" ht="15">
      <c r="A1603" s="6"/>
      <c r="B1603" s="10"/>
      <c r="C1603" s="10"/>
      <c r="D1603" s="25"/>
      <c r="E1603" s="10"/>
      <c r="F1603" s="10"/>
      <c r="G1603" s="205"/>
      <c r="H1603" s="167"/>
      <c r="I1603" s="6"/>
    </row>
    <row r="1604" spans="1:9" ht="15">
      <c r="A1604" s="6"/>
      <c r="B1604" s="10"/>
      <c r="C1604" s="10"/>
      <c r="D1604" s="25"/>
      <c r="E1604" s="10"/>
      <c r="F1604" s="10"/>
      <c r="G1604" s="205"/>
      <c r="H1604" s="167"/>
      <c r="I1604" s="6"/>
    </row>
    <row r="1605" spans="1:9" ht="15">
      <c r="A1605" s="6"/>
      <c r="B1605" s="10"/>
      <c r="C1605" s="10"/>
      <c r="D1605" s="25"/>
      <c r="E1605" s="10"/>
      <c r="F1605" s="10"/>
      <c r="G1605" s="205"/>
      <c r="H1605" s="167"/>
      <c r="I1605" s="6"/>
    </row>
    <row r="1606" spans="1:9" ht="15">
      <c r="A1606" s="6"/>
      <c r="B1606" s="10"/>
      <c r="C1606" s="10"/>
      <c r="D1606" s="25"/>
      <c r="E1606" s="10"/>
      <c r="F1606" s="10"/>
      <c r="G1606" s="205"/>
      <c r="H1606" s="167"/>
      <c r="I1606" s="6"/>
    </row>
    <row r="1607" spans="1:9" ht="15">
      <c r="A1607" s="6"/>
      <c r="B1607" s="10"/>
      <c r="C1607" s="10"/>
      <c r="D1607" s="25"/>
      <c r="E1607" s="10"/>
      <c r="F1607" s="10"/>
      <c r="G1607" s="205"/>
      <c r="H1607" s="167"/>
      <c r="I1607" s="6"/>
    </row>
    <row r="1608" spans="1:9" ht="15">
      <c r="A1608" s="6"/>
      <c r="B1608" s="10"/>
      <c r="C1608" s="10"/>
      <c r="D1608" s="25"/>
      <c r="E1608" s="10"/>
      <c r="F1608" s="10"/>
      <c r="G1608" s="205"/>
      <c r="H1608" s="167"/>
      <c r="I1608" s="6"/>
    </row>
    <row r="1609" spans="1:9" ht="15">
      <c r="A1609" s="6"/>
      <c r="B1609" s="10"/>
      <c r="C1609" s="10"/>
      <c r="D1609" s="25"/>
      <c r="E1609" s="10"/>
      <c r="F1609" s="10"/>
      <c r="G1609" s="205"/>
      <c r="H1609" s="167"/>
      <c r="I1609" s="6"/>
    </row>
    <row r="1610" spans="1:9" ht="15">
      <c r="A1610" s="6"/>
      <c r="B1610" s="10"/>
      <c r="C1610" s="10"/>
      <c r="D1610" s="25"/>
      <c r="E1610" s="10"/>
      <c r="F1610" s="10"/>
      <c r="G1610" s="205"/>
      <c r="H1610" s="167"/>
      <c r="I1610" s="6"/>
    </row>
    <row r="1611" spans="1:9" ht="15">
      <c r="A1611" s="6"/>
      <c r="B1611" s="10"/>
      <c r="C1611" s="10"/>
      <c r="D1611" s="25"/>
      <c r="E1611" s="10"/>
      <c r="F1611" s="10"/>
      <c r="G1611" s="205"/>
      <c r="H1611" s="167"/>
      <c r="I1611" s="6"/>
    </row>
    <row r="1612" spans="1:9" ht="15">
      <c r="A1612" s="6"/>
      <c r="B1612" s="10"/>
      <c r="C1612" s="10"/>
      <c r="D1612" s="25"/>
      <c r="E1612" s="10"/>
      <c r="F1612" s="10"/>
      <c r="G1612" s="205"/>
      <c r="H1612" s="167"/>
      <c r="I1612" s="6"/>
    </row>
    <row r="1613" spans="1:9" ht="15">
      <c r="A1613" s="733" t="s">
        <v>977</v>
      </c>
      <c r="B1613" s="733"/>
      <c r="C1613" s="733"/>
      <c r="D1613" s="733"/>
      <c r="E1613" s="733"/>
      <c r="F1613" s="733"/>
      <c r="G1613" s="733"/>
      <c r="H1613" s="733"/>
      <c r="I1613" s="6"/>
    </row>
    <row r="1614" spans="1:9" ht="15">
      <c r="A1614" s="733" t="s">
        <v>1100</v>
      </c>
      <c r="B1614" s="733"/>
      <c r="C1614" s="733"/>
      <c r="D1614" s="733"/>
      <c r="E1614" s="733"/>
      <c r="F1614" s="733"/>
      <c r="G1614" s="733"/>
      <c r="H1614" s="733"/>
      <c r="I1614" s="6"/>
    </row>
    <row r="1615" spans="1:9" ht="15">
      <c r="A1615" s="745" t="s">
        <v>172</v>
      </c>
      <c r="B1615" s="745"/>
      <c r="C1615" s="745"/>
      <c r="D1615" s="745"/>
      <c r="E1615" s="745"/>
      <c r="F1615" s="745"/>
      <c r="G1615" s="745"/>
      <c r="H1615" s="745"/>
      <c r="I1615" s="6"/>
    </row>
    <row r="1616" spans="1:9" ht="15">
      <c r="A1616" s="6"/>
      <c r="B1616" s="746" t="s">
        <v>1086</v>
      </c>
      <c r="C1616" s="746"/>
      <c r="D1616" s="746"/>
      <c r="E1616" s="6">
        <v>100</v>
      </c>
      <c r="F1616" s="6" t="s">
        <v>834</v>
      </c>
      <c r="G1616" s="6"/>
      <c r="H1616" s="167"/>
      <c r="I1616" s="6"/>
    </row>
    <row r="1617" spans="1:9" ht="15">
      <c r="A1617" s="6"/>
      <c r="B1617" s="746" t="s">
        <v>1087</v>
      </c>
      <c r="C1617" s="746"/>
      <c r="D1617" s="746"/>
      <c r="E1617" s="6">
        <v>1</v>
      </c>
      <c r="F1617" s="6" t="s">
        <v>836</v>
      </c>
      <c r="G1617" s="6"/>
      <c r="H1617" s="167"/>
      <c r="I1617" s="6"/>
    </row>
    <row r="1618" spans="1:9" ht="15">
      <c r="A1618" s="6"/>
      <c r="B1618" s="744" t="s">
        <v>837</v>
      </c>
      <c r="C1618" s="744"/>
      <c r="D1618" s="744"/>
      <c r="E1618" s="6"/>
      <c r="F1618" s="6"/>
      <c r="G1618" s="6"/>
      <c r="H1618" s="167"/>
      <c r="I1618" s="6"/>
    </row>
    <row r="1619" spans="1:9" ht="15">
      <c r="A1619" s="6"/>
      <c r="B1619" s="744" t="s">
        <v>838</v>
      </c>
      <c r="C1619" s="744"/>
      <c r="D1619" s="744"/>
      <c r="E1619" s="6"/>
      <c r="F1619" s="6"/>
      <c r="G1619" s="6"/>
      <c r="H1619" s="167"/>
      <c r="I1619" s="6"/>
    </row>
    <row r="1620" spans="1:9" ht="15">
      <c r="A1620" s="6"/>
      <c r="B1620" s="744" t="s">
        <v>839</v>
      </c>
      <c r="C1620" s="744"/>
      <c r="D1620" s="744"/>
      <c r="E1620" s="6">
        <v>1.15</v>
      </c>
      <c r="F1620" s="400" t="s">
        <v>840</v>
      </c>
      <c r="G1620" s="733">
        <v>2.313</v>
      </c>
      <c r="H1620" s="733"/>
      <c r="I1620" s="6"/>
    </row>
    <row r="1621" spans="1:9" ht="15">
      <c r="A1621" s="6"/>
      <c r="B1621" s="744" t="s">
        <v>841</v>
      </c>
      <c r="C1621" s="744"/>
      <c r="D1621" s="744"/>
      <c r="E1621" s="6"/>
      <c r="F1621" s="6"/>
      <c r="G1621" s="6"/>
      <c r="H1621" s="167"/>
      <c r="I1621" s="6"/>
    </row>
    <row r="1622" spans="1:9" ht="15">
      <c r="A1622" s="6"/>
      <c r="B1622" s="744" t="s">
        <v>842</v>
      </c>
      <c r="C1622" s="744"/>
      <c r="D1622" s="744"/>
      <c r="E1622" s="6">
        <v>1.11</v>
      </c>
      <c r="F1622" s="6"/>
      <c r="G1622" s="6"/>
      <c r="H1622" s="167"/>
      <c r="I1622" s="6"/>
    </row>
    <row r="1623" spans="1:9" ht="15">
      <c r="A1623" s="6"/>
      <c r="B1623" s="744" t="s">
        <v>843</v>
      </c>
      <c r="C1623" s="744"/>
      <c r="D1623" s="744"/>
      <c r="E1623" s="6">
        <v>1.07</v>
      </c>
      <c r="F1623" s="6"/>
      <c r="G1623" s="6"/>
      <c r="H1623" s="167"/>
      <c r="I1623" s="6"/>
    </row>
    <row r="1624" spans="1:9" ht="15">
      <c r="A1624" s="123"/>
      <c r="B1624" s="566"/>
      <c r="C1624" s="123"/>
      <c r="D1624" s="544" t="s">
        <v>1049</v>
      </c>
      <c r="E1624" s="123" t="s">
        <v>1050</v>
      </c>
      <c r="F1624" s="703"/>
      <c r="G1624" s="705"/>
      <c r="H1624" s="545" t="s">
        <v>1051</v>
      </c>
      <c r="I1624" s="6"/>
    </row>
    <row r="1625" spans="1:9" ht="15">
      <c r="A1625" s="9" t="s">
        <v>1052</v>
      </c>
      <c r="B1625" s="546" t="s">
        <v>1091</v>
      </c>
      <c r="C1625" s="9" t="s">
        <v>1054</v>
      </c>
      <c r="D1625" s="9" t="s">
        <v>1055</v>
      </c>
      <c r="E1625" s="9" t="s">
        <v>335</v>
      </c>
      <c r="F1625" s="727" t="s">
        <v>1056</v>
      </c>
      <c r="G1625" s="728"/>
      <c r="H1625" s="101" t="s">
        <v>1057</v>
      </c>
      <c r="I1625" s="6"/>
    </row>
    <row r="1626" spans="1:9" ht="15">
      <c r="A1626" s="9" t="s">
        <v>539</v>
      </c>
      <c r="B1626" s="546"/>
      <c r="C1626" s="9" t="s">
        <v>309</v>
      </c>
      <c r="D1626" s="9" t="s">
        <v>1058</v>
      </c>
      <c r="E1626" s="9" t="s">
        <v>501</v>
      </c>
      <c r="F1626" s="742"/>
      <c r="G1626" s="743"/>
      <c r="H1626" s="101" t="s">
        <v>311</v>
      </c>
      <c r="I1626" s="6"/>
    </row>
    <row r="1627" spans="1:9" ht="15">
      <c r="A1627" s="9"/>
      <c r="B1627" s="567"/>
      <c r="C1627" s="11"/>
      <c r="D1627" s="113" t="s">
        <v>1059</v>
      </c>
      <c r="E1627" s="113"/>
      <c r="F1627" s="706"/>
      <c r="G1627" s="708"/>
      <c r="H1627" s="547"/>
      <c r="I1627" s="6"/>
    </row>
    <row r="1628" spans="1:9" ht="15">
      <c r="A1628" s="148">
        <v>1</v>
      </c>
      <c r="B1628" s="148">
        <v>2</v>
      </c>
      <c r="C1628" s="148">
        <v>3</v>
      </c>
      <c r="D1628" s="169">
        <v>4</v>
      </c>
      <c r="E1628" s="148">
        <v>5</v>
      </c>
      <c r="F1628" s="729">
        <v>6</v>
      </c>
      <c r="G1628" s="730"/>
      <c r="H1628" s="147">
        <v>7</v>
      </c>
      <c r="I1628" s="6"/>
    </row>
    <row r="1629" spans="1:9" ht="15">
      <c r="A1629" s="123" t="s">
        <v>343</v>
      </c>
      <c r="B1629" s="505" t="s">
        <v>1060</v>
      </c>
      <c r="C1629" s="9" t="s">
        <v>1061</v>
      </c>
      <c r="D1629" s="398"/>
      <c r="E1629" s="548"/>
      <c r="F1629" s="703"/>
      <c r="G1629" s="705"/>
      <c r="H1629" s="545">
        <f>H1630+H1631</f>
        <v>1027.89</v>
      </c>
      <c r="I1629" s="6"/>
    </row>
    <row r="1630" spans="1:9" ht="15">
      <c r="A1630" s="9"/>
      <c r="B1630" s="505" t="s">
        <v>797</v>
      </c>
      <c r="C1630" s="9" t="s">
        <v>1061</v>
      </c>
      <c r="D1630" s="172">
        <v>780</v>
      </c>
      <c r="E1630" s="159">
        <f>D1630*G1620</f>
        <v>1804.14</v>
      </c>
      <c r="F1630" s="727">
        <v>0.03</v>
      </c>
      <c r="G1630" s="728"/>
      <c r="H1630" s="101">
        <f>E1630*F1630</f>
        <v>54.12</v>
      </c>
      <c r="I1630" s="6"/>
    </row>
    <row r="1631" spans="1:9" ht="15">
      <c r="A1631" s="9"/>
      <c r="B1631" s="505" t="s">
        <v>485</v>
      </c>
      <c r="C1631" s="9" t="s">
        <v>1061</v>
      </c>
      <c r="D1631" s="574">
        <v>421</v>
      </c>
      <c r="E1631" s="159">
        <f>D1631*G1620</f>
        <v>973.77</v>
      </c>
      <c r="F1631" s="727">
        <v>1</v>
      </c>
      <c r="G1631" s="728"/>
      <c r="H1631" s="101">
        <f>E1631*F1631</f>
        <v>973.77</v>
      </c>
      <c r="I1631" s="6"/>
    </row>
    <row r="1632" spans="1:9" ht="15">
      <c r="A1632" s="9" t="s">
        <v>349</v>
      </c>
      <c r="B1632" s="13" t="s">
        <v>1062</v>
      </c>
      <c r="C1632" s="9" t="s">
        <v>342</v>
      </c>
      <c r="D1632" s="9"/>
      <c r="E1632" s="10"/>
      <c r="F1632" s="727"/>
      <c r="G1632" s="728"/>
      <c r="H1632" s="101">
        <f>H1629*0.079</f>
        <v>81.2</v>
      </c>
      <c r="I1632" s="6"/>
    </row>
    <row r="1633" spans="1:9" ht="15">
      <c r="A1633" s="9" t="s">
        <v>355</v>
      </c>
      <c r="B1633" s="546" t="s">
        <v>1063</v>
      </c>
      <c r="C1633" s="9" t="s">
        <v>342</v>
      </c>
      <c r="D1633" s="9"/>
      <c r="E1633" s="10"/>
      <c r="F1633" s="727"/>
      <c r="G1633" s="728"/>
      <c r="H1633" s="101">
        <f>SUM(H1631:H1632)</f>
        <v>1054.97</v>
      </c>
      <c r="I1633" s="6"/>
    </row>
    <row r="1634" spans="1:9" ht="15">
      <c r="A1634" s="9" t="s">
        <v>807</v>
      </c>
      <c r="B1634" s="546" t="s">
        <v>1064</v>
      </c>
      <c r="C1634" s="9" t="s">
        <v>342</v>
      </c>
      <c r="D1634" s="9"/>
      <c r="E1634" s="10"/>
      <c r="F1634" s="727"/>
      <c r="G1634" s="728"/>
      <c r="H1634" s="101">
        <f>H1633*1.15</f>
        <v>1213.22</v>
      </c>
      <c r="I1634" s="6"/>
    </row>
    <row r="1635" spans="1:9" ht="45">
      <c r="A1635" s="9" t="s">
        <v>808</v>
      </c>
      <c r="B1635" s="570" t="s">
        <v>999</v>
      </c>
      <c r="C1635" s="9" t="s">
        <v>342</v>
      </c>
      <c r="D1635" s="9"/>
      <c r="E1635" s="10"/>
      <c r="F1635" s="727"/>
      <c r="G1635" s="728"/>
      <c r="H1635" s="101">
        <f>H1634*0.31</f>
        <v>376.1</v>
      </c>
      <c r="I1635" s="6"/>
    </row>
    <row r="1636" spans="1:9" ht="15">
      <c r="A1636" s="9" t="s">
        <v>809</v>
      </c>
      <c r="B1636" s="13" t="s">
        <v>798</v>
      </c>
      <c r="C1636" s="8" t="s">
        <v>799</v>
      </c>
      <c r="D1636" s="516">
        <f>H1642</f>
        <v>14.69</v>
      </c>
      <c r="E1636" s="101"/>
      <c r="F1636" s="734">
        <v>1</v>
      </c>
      <c r="G1636" s="735"/>
      <c r="H1636" s="101">
        <f>D1636*F1636</f>
        <v>14.69</v>
      </c>
      <c r="I1636" s="6"/>
    </row>
    <row r="1637" spans="1:9" ht="15">
      <c r="A1637" s="9"/>
      <c r="B1637" s="229" t="s">
        <v>800</v>
      </c>
      <c r="C1637" s="8"/>
      <c r="D1637" s="9"/>
      <c r="E1637" s="211"/>
      <c r="F1637" s="736"/>
      <c r="G1637" s="737"/>
      <c r="H1637" s="101"/>
      <c r="I1637" s="6"/>
    </row>
    <row r="1638" spans="1:9" ht="15">
      <c r="A1638" s="9"/>
      <c r="B1638" s="112" t="s">
        <v>801</v>
      </c>
      <c r="C1638" s="9" t="s">
        <v>777</v>
      </c>
      <c r="D1638" s="554">
        <f>"мат"!E89</f>
        <v>250</v>
      </c>
      <c r="E1638" s="101"/>
      <c r="F1638" s="738">
        <v>0.012</v>
      </c>
      <c r="G1638" s="739"/>
      <c r="H1638" s="101"/>
      <c r="I1638" s="6"/>
    </row>
    <row r="1639" spans="1:9" ht="15">
      <c r="A1639" s="9"/>
      <c r="B1639" s="112" t="s">
        <v>802</v>
      </c>
      <c r="C1639" s="9" t="s">
        <v>697</v>
      </c>
      <c r="D1639" s="101">
        <f>"мат"!E90</f>
        <v>13</v>
      </c>
      <c r="E1639" s="555"/>
      <c r="F1639" s="736">
        <v>0.08</v>
      </c>
      <c r="G1639" s="737"/>
      <c r="H1639" s="101">
        <f>D1639*F1639*1.11</f>
        <v>1.15</v>
      </c>
      <c r="I1639" s="6"/>
    </row>
    <row r="1640" spans="1:9" ht="15">
      <c r="A1640" s="9"/>
      <c r="B1640" s="112" t="s">
        <v>803</v>
      </c>
      <c r="C1640" s="9" t="s">
        <v>697</v>
      </c>
      <c r="D1640" s="101">
        <f>"мат"!E91</f>
        <v>23</v>
      </c>
      <c r="E1640" s="555"/>
      <c r="F1640" s="738">
        <v>0.007</v>
      </c>
      <c r="G1640" s="739"/>
      <c r="H1640" s="101">
        <f>D1640*F1640*1.11</f>
        <v>0.18</v>
      </c>
      <c r="I1640" s="6"/>
    </row>
    <row r="1641" spans="1:9" ht="15">
      <c r="A1641" s="11"/>
      <c r="B1641" s="113" t="s">
        <v>804</v>
      </c>
      <c r="C1641" s="11" t="s">
        <v>772</v>
      </c>
      <c r="D1641" s="556">
        <f>"мат"!E80</f>
        <v>3.108</v>
      </c>
      <c r="E1641" s="557"/>
      <c r="F1641" s="740">
        <v>4.3</v>
      </c>
      <c r="G1641" s="741"/>
      <c r="H1641" s="547">
        <f>D1641*F1641</f>
        <v>13.36</v>
      </c>
      <c r="I1641" s="6"/>
    </row>
    <row r="1642" spans="1:9" ht="15">
      <c r="A1642" s="9"/>
      <c r="B1642" s="112" t="s">
        <v>805</v>
      </c>
      <c r="C1642" s="9" t="s">
        <v>342</v>
      </c>
      <c r="D1642" s="9"/>
      <c r="E1642" s="146"/>
      <c r="F1642" s="731"/>
      <c r="G1642" s="732"/>
      <c r="H1642" s="545">
        <f>SUM(H1639:H1641)</f>
        <v>14.69</v>
      </c>
      <c r="I1642" s="6"/>
    </row>
    <row r="1643" spans="1:9" ht="15">
      <c r="A1643" s="11" t="s">
        <v>810</v>
      </c>
      <c r="B1643" s="13" t="s">
        <v>1065</v>
      </c>
      <c r="C1643" s="9" t="s">
        <v>342</v>
      </c>
      <c r="D1643" s="9"/>
      <c r="E1643" s="10"/>
      <c r="F1643" s="706"/>
      <c r="G1643" s="708"/>
      <c r="H1643" s="547">
        <f>H1654*1.07</f>
        <v>48.27</v>
      </c>
      <c r="I1643" s="6"/>
    </row>
    <row r="1644" spans="1:9" ht="15">
      <c r="A1644" s="558" t="s">
        <v>811</v>
      </c>
      <c r="B1644" s="559" t="s">
        <v>806</v>
      </c>
      <c r="C1644" s="148" t="s">
        <v>342</v>
      </c>
      <c r="D1644" s="148"/>
      <c r="E1644" s="170"/>
      <c r="F1644" s="729"/>
      <c r="G1644" s="730"/>
      <c r="H1644" s="560">
        <f>H1634+H1635+H1636+H1643</f>
        <v>1652.28</v>
      </c>
      <c r="I1644" s="6"/>
    </row>
    <row r="1645" spans="1:9" ht="15">
      <c r="A1645" s="11" t="s">
        <v>812</v>
      </c>
      <c r="B1645" s="561" t="s">
        <v>1066</v>
      </c>
      <c r="C1645" s="11" t="s">
        <v>342</v>
      </c>
      <c r="D1645" s="11"/>
      <c r="E1645" s="169"/>
      <c r="F1645" s="729"/>
      <c r="G1645" s="730"/>
      <c r="H1645" s="560">
        <f>H1644</f>
        <v>1652.28</v>
      </c>
      <c r="I1645" s="6"/>
    </row>
    <row r="1646" spans="1:9" ht="15">
      <c r="A1646" s="6"/>
      <c r="B1646" s="6"/>
      <c r="C1646" s="7"/>
      <c r="D1646" s="6"/>
      <c r="E1646" s="6"/>
      <c r="F1646" s="6"/>
      <c r="G1646" s="6"/>
      <c r="H1646" s="167"/>
      <c r="I1646" s="6"/>
    </row>
    <row r="1647" spans="1:9" ht="15">
      <c r="A1647" s="733" t="s">
        <v>1524</v>
      </c>
      <c r="B1647" s="733"/>
      <c r="C1647" s="733"/>
      <c r="D1647" s="733"/>
      <c r="E1647" s="733"/>
      <c r="F1647" s="733"/>
      <c r="G1647" s="733"/>
      <c r="H1647" s="733"/>
      <c r="I1647" s="6"/>
    </row>
    <row r="1648" spans="1:9" ht="15">
      <c r="A1648" s="707" t="s">
        <v>1068</v>
      </c>
      <c r="B1648" s="707"/>
      <c r="C1648" s="707"/>
      <c r="D1648" s="707"/>
      <c r="E1648" s="707"/>
      <c r="F1648" s="707"/>
      <c r="G1648" s="707"/>
      <c r="H1648" s="707"/>
      <c r="I1648" s="6"/>
    </row>
    <row r="1649" spans="1:9" ht="15">
      <c r="A1649" s="123" t="s">
        <v>1052</v>
      </c>
      <c r="B1649" s="397" t="s">
        <v>844</v>
      </c>
      <c r="C1649" s="123"/>
      <c r="D1649" s="397" t="s">
        <v>1069</v>
      </c>
      <c r="E1649" s="123" t="s">
        <v>1070</v>
      </c>
      <c r="F1649" s="703" t="s">
        <v>1071</v>
      </c>
      <c r="G1649" s="705"/>
      <c r="H1649" s="545" t="s">
        <v>1072</v>
      </c>
      <c r="I1649" s="6"/>
    </row>
    <row r="1650" spans="1:9" ht="15">
      <c r="A1650" s="9" t="s">
        <v>539</v>
      </c>
      <c r="B1650" s="10" t="s">
        <v>491</v>
      </c>
      <c r="C1650" s="9" t="s">
        <v>1073</v>
      </c>
      <c r="D1650" s="10" t="s">
        <v>1074</v>
      </c>
      <c r="E1650" s="9" t="s">
        <v>1075</v>
      </c>
      <c r="F1650" s="727" t="s">
        <v>1076</v>
      </c>
      <c r="G1650" s="728"/>
      <c r="H1650" s="101" t="s">
        <v>1077</v>
      </c>
      <c r="I1650" s="6"/>
    </row>
    <row r="1651" spans="1:9" ht="15">
      <c r="A1651" s="9"/>
      <c r="B1651" s="10" t="s">
        <v>1078</v>
      </c>
      <c r="C1651" s="9" t="s">
        <v>1079</v>
      </c>
      <c r="D1651" s="10" t="s">
        <v>342</v>
      </c>
      <c r="E1651" s="9" t="s">
        <v>1080</v>
      </c>
      <c r="F1651" s="727" t="s">
        <v>1081</v>
      </c>
      <c r="G1651" s="728"/>
      <c r="H1651" s="101" t="s">
        <v>1082</v>
      </c>
      <c r="I1651" s="6"/>
    </row>
    <row r="1652" spans="1:9" ht="15">
      <c r="A1652" s="11"/>
      <c r="B1652" s="241"/>
      <c r="C1652" s="11"/>
      <c r="D1652" s="241"/>
      <c r="E1652" s="11" t="s">
        <v>1083</v>
      </c>
      <c r="F1652" s="706"/>
      <c r="G1652" s="708"/>
      <c r="H1652" s="547" t="s">
        <v>1084</v>
      </c>
      <c r="I1652" s="6"/>
    </row>
    <row r="1653" spans="1:9" ht="30">
      <c r="A1653" s="123" t="s">
        <v>343</v>
      </c>
      <c r="B1653" s="396" t="s">
        <v>1582</v>
      </c>
      <c r="C1653" s="123">
        <v>1</v>
      </c>
      <c r="D1653" s="7">
        <v>34396</v>
      </c>
      <c r="E1653" s="123">
        <v>40</v>
      </c>
      <c r="F1653" s="703">
        <v>1</v>
      </c>
      <c r="G1653" s="705"/>
      <c r="H1653" s="562">
        <f>F1653*45.11</f>
        <v>45.11</v>
      </c>
      <c r="I1653" s="6"/>
    </row>
    <row r="1654" spans="1:9" ht="15">
      <c r="A1654" s="155"/>
      <c r="B1654" s="563" t="s">
        <v>701</v>
      </c>
      <c r="C1654" s="148"/>
      <c r="D1654" s="170"/>
      <c r="E1654" s="148"/>
      <c r="F1654" s="729"/>
      <c r="G1654" s="730"/>
      <c r="H1654" s="560">
        <f>H1653</f>
        <v>45.11</v>
      </c>
      <c r="I1654" s="6"/>
    </row>
    <row r="1655" spans="1:9" ht="15">
      <c r="A1655" s="6"/>
      <c r="B1655" s="10"/>
      <c r="C1655" s="10"/>
      <c r="D1655" s="25"/>
      <c r="E1655" s="10"/>
      <c r="F1655" s="10"/>
      <c r="G1655" s="205"/>
      <c r="H1655" s="167"/>
      <c r="I1655" s="6"/>
    </row>
    <row r="1656" spans="1:9" ht="15">
      <c r="A1656" s="6"/>
      <c r="B1656" s="10"/>
      <c r="C1656" s="10"/>
      <c r="D1656" s="25"/>
      <c r="E1656" s="10"/>
      <c r="F1656" s="10"/>
      <c r="G1656" s="205"/>
      <c r="H1656" s="167"/>
      <c r="I1656" s="6"/>
    </row>
    <row r="1657" spans="1:9" ht="15">
      <c r="A1657" s="6"/>
      <c r="B1657" s="10"/>
      <c r="C1657" s="10"/>
      <c r="D1657" s="25"/>
      <c r="E1657" s="10"/>
      <c r="F1657" s="10"/>
      <c r="G1657" s="205"/>
      <c r="H1657" s="167"/>
      <c r="I1657" s="6"/>
    </row>
    <row r="1658" spans="1:9" ht="15">
      <c r="A1658" s="6"/>
      <c r="B1658" s="10"/>
      <c r="C1658" s="10"/>
      <c r="D1658" s="25"/>
      <c r="E1658" s="10"/>
      <c r="F1658" s="10"/>
      <c r="G1658" s="205"/>
      <c r="H1658" s="167"/>
      <c r="I1658" s="6"/>
    </row>
    <row r="1659" spans="1:9" ht="15">
      <c r="A1659" s="6"/>
      <c r="B1659" s="10"/>
      <c r="C1659" s="10"/>
      <c r="D1659" s="25"/>
      <c r="E1659" s="10"/>
      <c r="F1659" s="10"/>
      <c r="G1659" s="205"/>
      <c r="H1659" s="167"/>
      <c r="I1659" s="6"/>
    </row>
    <row r="1660" spans="1:9" ht="15">
      <c r="A1660" s="6"/>
      <c r="B1660" s="10"/>
      <c r="C1660" s="10"/>
      <c r="D1660" s="25"/>
      <c r="E1660" s="10"/>
      <c r="F1660" s="10"/>
      <c r="G1660" s="205"/>
      <c r="H1660" s="167"/>
      <c r="I1660" s="6"/>
    </row>
    <row r="1661" spans="1:9" ht="15">
      <c r="A1661" s="6"/>
      <c r="B1661" s="10"/>
      <c r="C1661" s="10"/>
      <c r="D1661" s="25"/>
      <c r="E1661" s="10"/>
      <c r="F1661" s="10"/>
      <c r="G1661" s="205"/>
      <c r="H1661" s="167"/>
      <c r="I1661" s="6"/>
    </row>
    <row r="1662" spans="1:9" ht="15">
      <c r="A1662" s="6"/>
      <c r="B1662" s="10"/>
      <c r="C1662" s="10"/>
      <c r="D1662" s="25"/>
      <c r="E1662" s="10"/>
      <c r="F1662" s="10"/>
      <c r="G1662" s="205"/>
      <c r="H1662" s="167"/>
      <c r="I1662" s="6"/>
    </row>
    <row r="1663" spans="1:9" ht="15">
      <c r="A1663" s="6"/>
      <c r="B1663" s="10"/>
      <c r="C1663" s="10"/>
      <c r="D1663" s="25"/>
      <c r="E1663" s="10"/>
      <c r="F1663" s="10"/>
      <c r="G1663" s="205"/>
      <c r="H1663" s="167"/>
      <c r="I1663" s="6"/>
    </row>
    <row r="1664" spans="1:9" ht="15">
      <c r="A1664" s="6"/>
      <c r="B1664" s="10"/>
      <c r="C1664" s="10"/>
      <c r="D1664" s="25"/>
      <c r="E1664" s="10"/>
      <c r="F1664" s="10"/>
      <c r="G1664" s="205"/>
      <c r="H1664" s="167"/>
      <c r="I1664" s="6"/>
    </row>
    <row r="1665" spans="1:9" ht="15">
      <c r="A1665" s="6"/>
      <c r="B1665" s="10"/>
      <c r="C1665" s="10"/>
      <c r="D1665" s="25"/>
      <c r="E1665" s="10"/>
      <c r="F1665" s="10"/>
      <c r="G1665" s="205"/>
      <c r="H1665" s="167"/>
      <c r="I1665" s="6"/>
    </row>
    <row r="1666" spans="1:9" ht="15">
      <c r="A1666" s="6"/>
      <c r="B1666" s="10"/>
      <c r="C1666" s="10"/>
      <c r="D1666" s="25"/>
      <c r="E1666" s="10"/>
      <c r="F1666" s="10"/>
      <c r="G1666" s="205"/>
      <c r="H1666" s="167"/>
      <c r="I1666" s="6"/>
    </row>
    <row r="1667" spans="1:9" ht="15">
      <c r="A1667" s="6"/>
      <c r="B1667" s="10"/>
      <c r="C1667" s="10"/>
      <c r="D1667" s="25"/>
      <c r="E1667" s="10"/>
      <c r="F1667" s="10"/>
      <c r="G1667" s="205"/>
      <c r="H1667" s="167"/>
      <c r="I1667" s="6"/>
    </row>
    <row r="1668" spans="1:9" ht="15">
      <c r="A1668" s="6"/>
      <c r="B1668" s="10"/>
      <c r="C1668" s="10"/>
      <c r="D1668" s="25"/>
      <c r="E1668" s="10"/>
      <c r="F1668" s="10"/>
      <c r="G1668" s="205"/>
      <c r="H1668" s="167"/>
      <c r="I1668" s="6"/>
    </row>
    <row r="1669" spans="1:9" ht="15">
      <c r="A1669" s="6"/>
      <c r="B1669" s="10"/>
      <c r="C1669" s="10"/>
      <c r="D1669" s="25"/>
      <c r="E1669" s="10"/>
      <c r="F1669" s="10"/>
      <c r="G1669" s="205"/>
      <c r="H1669" s="167"/>
      <c r="I1669" s="6"/>
    </row>
    <row r="1670" spans="1:9" ht="15">
      <c r="A1670" s="6"/>
      <c r="B1670" s="10"/>
      <c r="C1670" s="10"/>
      <c r="D1670" s="25"/>
      <c r="E1670" s="10"/>
      <c r="F1670" s="10"/>
      <c r="G1670" s="205"/>
      <c r="H1670" s="167"/>
      <c r="I1670" s="6"/>
    </row>
    <row r="1671" spans="1:9" ht="15">
      <c r="A1671" s="6"/>
      <c r="B1671" s="10"/>
      <c r="C1671" s="10"/>
      <c r="D1671" s="25"/>
      <c r="E1671" s="10"/>
      <c r="F1671" s="10"/>
      <c r="G1671" s="205"/>
      <c r="H1671" s="167"/>
      <c r="I1671" s="6"/>
    </row>
    <row r="1672" spans="1:9" ht="15">
      <c r="A1672" s="751" t="s">
        <v>611</v>
      </c>
      <c r="B1672" s="751"/>
      <c r="C1672" s="751"/>
      <c r="D1672" s="751"/>
      <c r="E1672" s="751"/>
      <c r="F1672" s="751"/>
      <c r="G1672" s="751"/>
      <c r="H1672" s="751"/>
      <c r="I1672" s="6"/>
    </row>
    <row r="1673" spans="1:9" ht="15">
      <c r="A1673" s="733" t="s">
        <v>831</v>
      </c>
      <c r="B1673" s="733"/>
      <c r="C1673" s="733"/>
      <c r="D1673" s="733"/>
      <c r="E1673" s="733"/>
      <c r="F1673" s="733"/>
      <c r="G1673" s="733"/>
      <c r="H1673" s="733"/>
      <c r="I1673" s="6"/>
    </row>
    <row r="1674" spans="1:9" ht="15">
      <c r="A1674" s="745" t="s">
        <v>633</v>
      </c>
      <c r="B1674" s="745"/>
      <c r="C1674" s="745"/>
      <c r="D1674" s="745"/>
      <c r="E1674" s="745"/>
      <c r="F1674" s="745"/>
      <c r="G1674" s="745"/>
      <c r="H1674" s="745"/>
      <c r="I1674" s="6"/>
    </row>
    <row r="1675" spans="1:9" ht="15">
      <c r="A1675" s="745"/>
      <c r="B1675" s="745"/>
      <c r="C1675" s="745"/>
      <c r="D1675" s="745"/>
      <c r="E1675" s="745"/>
      <c r="F1675" s="745"/>
      <c r="G1675" s="745"/>
      <c r="H1675" s="745"/>
      <c r="I1675" s="6"/>
    </row>
    <row r="1676" spans="1:9" ht="15">
      <c r="A1676" s="6"/>
      <c r="B1676" s="746" t="s">
        <v>1086</v>
      </c>
      <c r="C1676" s="746"/>
      <c r="D1676" s="746"/>
      <c r="E1676" s="6">
        <v>1</v>
      </c>
      <c r="F1676" s="6" t="s">
        <v>670</v>
      </c>
      <c r="G1676" s="6"/>
      <c r="H1676" s="167"/>
      <c r="I1676" s="6"/>
    </row>
    <row r="1677" spans="1:9" ht="15">
      <c r="A1677" s="6"/>
      <c r="B1677" s="746" t="s">
        <v>1087</v>
      </c>
      <c r="C1677" s="746"/>
      <c r="D1677" s="746"/>
      <c r="E1677" s="6">
        <v>2.35</v>
      </c>
      <c r="F1677" s="6" t="s">
        <v>1132</v>
      </c>
      <c r="G1677" s="6"/>
      <c r="H1677" s="167"/>
      <c r="I1677" s="13"/>
    </row>
    <row r="1678" spans="1:9" ht="15">
      <c r="A1678" s="6"/>
      <c r="B1678" s="744" t="s">
        <v>837</v>
      </c>
      <c r="C1678" s="744"/>
      <c r="D1678" s="744"/>
      <c r="E1678" s="6"/>
      <c r="F1678" s="6"/>
      <c r="G1678" s="6"/>
      <c r="H1678" s="167"/>
      <c r="I1678" s="13"/>
    </row>
    <row r="1679" spans="1:9" ht="15">
      <c r="A1679" s="6"/>
      <c r="B1679" s="744" t="s">
        <v>838</v>
      </c>
      <c r="C1679" s="744"/>
      <c r="D1679" s="744"/>
      <c r="E1679" s="6"/>
      <c r="F1679" s="6"/>
      <c r="G1679" s="6"/>
      <c r="H1679" s="167"/>
      <c r="I1679" s="13"/>
    </row>
    <row r="1680" spans="1:9" ht="15">
      <c r="A1680" s="6"/>
      <c r="B1680" s="744" t="s">
        <v>839</v>
      </c>
      <c r="C1680" s="744"/>
      <c r="D1680" s="744"/>
      <c r="E1680" s="6">
        <v>1.15</v>
      </c>
      <c r="F1680" s="400" t="s">
        <v>840</v>
      </c>
      <c r="G1680" s="733">
        <v>2.313</v>
      </c>
      <c r="H1680" s="733"/>
      <c r="I1680" s="13"/>
    </row>
    <row r="1681" spans="1:9" ht="15">
      <c r="A1681" s="6"/>
      <c r="B1681" s="744" t="s">
        <v>841</v>
      </c>
      <c r="C1681" s="744"/>
      <c r="D1681" s="744"/>
      <c r="E1681" s="6"/>
      <c r="F1681" s="6"/>
      <c r="G1681" s="6"/>
      <c r="H1681" s="167"/>
      <c r="I1681" s="13"/>
    </row>
    <row r="1682" spans="1:9" ht="15">
      <c r="A1682" s="6"/>
      <c r="B1682" s="744" t="s">
        <v>842</v>
      </c>
      <c r="C1682" s="744"/>
      <c r="D1682" s="744"/>
      <c r="E1682" s="6">
        <v>1.11</v>
      </c>
      <c r="F1682" s="6"/>
      <c r="G1682" s="6"/>
      <c r="H1682" s="167"/>
      <c r="I1682" s="13"/>
    </row>
    <row r="1683" spans="1:9" ht="15">
      <c r="A1683" s="6"/>
      <c r="B1683" s="744" t="s">
        <v>843</v>
      </c>
      <c r="C1683" s="744"/>
      <c r="D1683" s="744"/>
      <c r="E1683" s="6">
        <v>1.07</v>
      </c>
      <c r="F1683" s="6"/>
      <c r="G1683" s="6"/>
      <c r="H1683" s="167"/>
      <c r="I1683" s="13"/>
    </row>
    <row r="1684" spans="1:9" ht="15">
      <c r="A1684" s="123"/>
      <c r="B1684" s="566"/>
      <c r="C1684" s="123"/>
      <c r="D1684" s="544" t="s">
        <v>1049</v>
      </c>
      <c r="E1684" s="123" t="s">
        <v>1050</v>
      </c>
      <c r="F1684" s="703"/>
      <c r="G1684" s="705"/>
      <c r="H1684" s="545" t="s">
        <v>1051</v>
      </c>
      <c r="I1684" s="13"/>
    </row>
    <row r="1685" spans="1:9" ht="15">
      <c r="A1685" s="9" t="s">
        <v>1052</v>
      </c>
      <c r="B1685" s="546" t="s">
        <v>1091</v>
      </c>
      <c r="C1685" s="9" t="s">
        <v>1054</v>
      </c>
      <c r="D1685" s="9" t="s">
        <v>1055</v>
      </c>
      <c r="E1685" s="9" t="s">
        <v>335</v>
      </c>
      <c r="F1685" s="727" t="s">
        <v>1056</v>
      </c>
      <c r="G1685" s="728"/>
      <c r="H1685" s="101" t="s">
        <v>1057</v>
      </c>
      <c r="I1685" s="13"/>
    </row>
    <row r="1686" spans="1:9" ht="15">
      <c r="A1686" s="9" t="s">
        <v>539</v>
      </c>
      <c r="B1686" s="546"/>
      <c r="C1686" s="9" t="s">
        <v>309</v>
      </c>
      <c r="D1686" s="9" t="s">
        <v>1058</v>
      </c>
      <c r="E1686" s="9" t="s">
        <v>501</v>
      </c>
      <c r="F1686" s="742"/>
      <c r="G1686" s="743"/>
      <c r="H1686" s="101" t="s">
        <v>311</v>
      </c>
      <c r="I1686" s="13"/>
    </row>
    <row r="1687" spans="1:9" ht="15">
      <c r="A1687" s="9"/>
      <c r="B1687" s="567"/>
      <c r="C1687" s="9"/>
      <c r="D1687" s="113" t="s">
        <v>1059</v>
      </c>
      <c r="E1687" s="113"/>
      <c r="F1687" s="706"/>
      <c r="G1687" s="707"/>
      <c r="H1687" s="547"/>
      <c r="I1687" s="13"/>
    </row>
    <row r="1688" spans="1:9" ht="15">
      <c r="A1688" s="148">
        <v>1</v>
      </c>
      <c r="B1688" s="171">
        <v>2</v>
      </c>
      <c r="C1688" s="148">
        <v>3</v>
      </c>
      <c r="D1688" s="169">
        <v>4</v>
      </c>
      <c r="E1688" s="148">
        <v>5</v>
      </c>
      <c r="F1688" s="706">
        <v>6</v>
      </c>
      <c r="G1688" s="707"/>
      <c r="H1688" s="149">
        <v>7</v>
      </c>
      <c r="I1688" s="13"/>
    </row>
    <row r="1689" spans="1:9" ht="15">
      <c r="A1689" s="123" t="s">
        <v>343</v>
      </c>
      <c r="B1689" s="505" t="s">
        <v>1060</v>
      </c>
      <c r="C1689" s="123" t="s">
        <v>342</v>
      </c>
      <c r="D1689" s="398"/>
      <c r="E1689" s="548"/>
      <c r="F1689" s="703"/>
      <c r="G1689" s="705"/>
      <c r="H1689" s="545">
        <f>H1690+H1691</f>
        <v>3367.97</v>
      </c>
      <c r="I1689" s="13"/>
    </row>
    <row r="1690" spans="1:9" ht="15">
      <c r="A1690" s="9"/>
      <c r="B1690" s="505" t="s">
        <v>957</v>
      </c>
      <c r="C1690" s="9" t="s">
        <v>1061</v>
      </c>
      <c r="D1690" s="172">
        <v>539</v>
      </c>
      <c r="E1690" s="159">
        <f>D1690*G1680</f>
        <v>1246.71</v>
      </c>
      <c r="F1690" s="747">
        <v>2.35</v>
      </c>
      <c r="G1690" s="748"/>
      <c r="H1690" s="101">
        <f>E1690*F1690</f>
        <v>2929.77</v>
      </c>
      <c r="I1690" s="13"/>
    </row>
    <row r="1691" spans="1:9" ht="15">
      <c r="A1691" s="9"/>
      <c r="B1691" s="505" t="s">
        <v>1092</v>
      </c>
      <c r="C1691" s="9" t="s">
        <v>1061</v>
      </c>
      <c r="D1691" s="574">
        <v>421</v>
      </c>
      <c r="E1691" s="159">
        <f>D1691*G1680</f>
        <v>973.77</v>
      </c>
      <c r="F1691" s="747">
        <v>0.45</v>
      </c>
      <c r="G1691" s="748"/>
      <c r="H1691" s="101">
        <f>E1691*F1691</f>
        <v>438.2</v>
      </c>
      <c r="I1691" s="13"/>
    </row>
    <row r="1692" spans="1:9" ht="15">
      <c r="A1692" s="9" t="s">
        <v>349</v>
      </c>
      <c r="B1692" s="13" t="s">
        <v>1062</v>
      </c>
      <c r="C1692" s="9" t="s">
        <v>342</v>
      </c>
      <c r="D1692" s="172"/>
      <c r="E1692" s="10"/>
      <c r="F1692" s="727"/>
      <c r="G1692" s="728"/>
      <c r="H1692" s="101">
        <f>H1689*0.079</f>
        <v>266.07</v>
      </c>
      <c r="I1692" s="13"/>
    </row>
    <row r="1693" spans="1:9" ht="15">
      <c r="A1693" s="9" t="s">
        <v>355</v>
      </c>
      <c r="B1693" s="13" t="s">
        <v>1063</v>
      </c>
      <c r="C1693" s="9" t="s">
        <v>342</v>
      </c>
      <c r="D1693" s="172"/>
      <c r="E1693" s="10"/>
      <c r="F1693" s="727"/>
      <c r="G1693" s="728"/>
      <c r="H1693" s="101">
        <f>H1689+H1692</f>
        <v>3634.04</v>
      </c>
      <c r="I1693" s="13"/>
    </row>
    <row r="1694" spans="1:9" ht="15">
      <c r="A1694" s="9" t="s">
        <v>807</v>
      </c>
      <c r="B1694" s="13" t="s">
        <v>1064</v>
      </c>
      <c r="C1694" s="9" t="s">
        <v>342</v>
      </c>
      <c r="D1694" s="172"/>
      <c r="E1694" s="10"/>
      <c r="F1694" s="727"/>
      <c r="G1694" s="728"/>
      <c r="H1694" s="101">
        <f>H1693*1.15</f>
        <v>4179.15</v>
      </c>
      <c r="I1694" s="13"/>
    </row>
    <row r="1695" spans="1:9" ht="32.25" customHeight="1">
      <c r="A1695" s="9" t="s">
        <v>808</v>
      </c>
      <c r="B1695" s="581" t="s">
        <v>999</v>
      </c>
      <c r="C1695" s="9" t="s">
        <v>342</v>
      </c>
      <c r="D1695" s="172"/>
      <c r="E1695" s="10"/>
      <c r="F1695" s="727"/>
      <c r="G1695" s="728"/>
      <c r="H1695" s="101">
        <f>H1694*0.31</f>
        <v>1295.54</v>
      </c>
      <c r="I1695" s="13"/>
    </row>
    <row r="1696" spans="1:9" ht="15">
      <c r="A1696" s="9">
        <v>6</v>
      </c>
      <c r="B1696" s="112" t="s">
        <v>798</v>
      </c>
      <c r="C1696" s="9" t="s">
        <v>799</v>
      </c>
      <c r="D1696" s="516">
        <f>H1702</f>
        <v>18.02</v>
      </c>
      <c r="E1696" s="101"/>
      <c r="F1696" s="749">
        <v>2.35</v>
      </c>
      <c r="G1696" s="750"/>
      <c r="H1696" s="101">
        <f>D1696*F1696</f>
        <v>42.35</v>
      </c>
      <c r="I1696" s="13"/>
    </row>
    <row r="1697" spans="1:9" ht="15">
      <c r="A1697" s="9"/>
      <c r="B1697" s="552" t="s">
        <v>800</v>
      </c>
      <c r="C1697" s="9"/>
      <c r="D1697" s="9"/>
      <c r="E1697" s="146"/>
      <c r="F1697" s="736"/>
      <c r="G1697" s="737"/>
      <c r="H1697" s="101"/>
      <c r="I1697" s="13"/>
    </row>
    <row r="1698" spans="1:9" ht="15">
      <c r="A1698" s="9"/>
      <c r="B1698" s="112" t="s">
        <v>801</v>
      </c>
      <c r="C1698" s="9" t="s">
        <v>777</v>
      </c>
      <c r="D1698" s="554">
        <f>"мат"!E89</f>
        <v>250</v>
      </c>
      <c r="E1698" s="101"/>
      <c r="F1698" s="738">
        <v>0.012</v>
      </c>
      <c r="G1698" s="739"/>
      <c r="H1698" s="101">
        <f>D1698*F1698*1.11</f>
        <v>3.33</v>
      </c>
      <c r="I1698" s="13"/>
    </row>
    <row r="1699" spans="1:9" ht="15">
      <c r="A1699" s="9"/>
      <c r="B1699" s="112" t="s">
        <v>802</v>
      </c>
      <c r="C1699" s="9" t="s">
        <v>697</v>
      </c>
      <c r="D1699" s="101">
        <f>"мат"!E90</f>
        <v>13</v>
      </c>
      <c r="E1699" s="555"/>
      <c r="F1699" s="736">
        <v>0.08</v>
      </c>
      <c r="G1699" s="737"/>
      <c r="H1699" s="101">
        <f>D1699*F1699*1.11</f>
        <v>1.15</v>
      </c>
      <c r="I1699" s="13"/>
    </row>
    <row r="1700" spans="1:9" ht="15">
      <c r="A1700" s="9"/>
      <c r="B1700" s="112" t="s">
        <v>803</v>
      </c>
      <c r="C1700" s="9" t="s">
        <v>697</v>
      </c>
      <c r="D1700" s="101">
        <f>"мат"!E91</f>
        <v>23</v>
      </c>
      <c r="E1700" s="555"/>
      <c r="F1700" s="738">
        <v>0.007</v>
      </c>
      <c r="G1700" s="739"/>
      <c r="H1700" s="101">
        <f>D1700*F1700*1.11</f>
        <v>0.18</v>
      </c>
      <c r="I1700" s="13"/>
    </row>
    <row r="1701" spans="1:9" ht="15">
      <c r="A1701" s="11"/>
      <c r="B1701" s="113" t="s">
        <v>804</v>
      </c>
      <c r="C1701" s="11" t="s">
        <v>772</v>
      </c>
      <c r="D1701" s="556">
        <f>"мат"!E80</f>
        <v>3.108</v>
      </c>
      <c r="E1701" s="557"/>
      <c r="F1701" s="740">
        <v>4.3</v>
      </c>
      <c r="G1701" s="741"/>
      <c r="H1701" s="547">
        <f>D1701*F1701</f>
        <v>13.36</v>
      </c>
      <c r="I1701" s="13"/>
    </row>
    <row r="1702" spans="1:9" ht="15">
      <c r="A1702" s="9"/>
      <c r="B1702" s="112" t="s">
        <v>805</v>
      </c>
      <c r="C1702" s="9" t="s">
        <v>342</v>
      </c>
      <c r="D1702" s="9"/>
      <c r="E1702" s="146"/>
      <c r="F1702" s="731"/>
      <c r="G1702" s="732"/>
      <c r="H1702" s="545">
        <f>SUM(H1698:H1701)</f>
        <v>18.02</v>
      </c>
      <c r="I1702" s="13"/>
    </row>
    <row r="1703" spans="1:9" ht="15">
      <c r="A1703" s="11" t="s">
        <v>810</v>
      </c>
      <c r="B1703" s="13" t="s">
        <v>1065</v>
      </c>
      <c r="C1703" s="11" t="s">
        <v>342</v>
      </c>
      <c r="D1703" s="172"/>
      <c r="E1703" s="10"/>
      <c r="F1703" s="706"/>
      <c r="G1703" s="708"/>
      <c r="H1703" s="547">
        <f>H1714*1.07</f>
        <v>113.43</v>
      </c>
      <c r="I1703" s="13"/>
    </row>
    <row r="1704" spans="1:9" ht="15">
      <c r="A1704" s="558" t="s">
        <v>811</v>
      </c>
      <c r="B1704" s="559" t="s">
        <v>806</v>
      </c>
      <c r="C1704" s="11" t="s">
        <v>342</v>
      </c>
      <c r="D1704" s="148"/>
      <c r="E1704" s="170"/>
      <c r="F1704" s="729"/>
      <c r="G1704" s="730"/>
      <c r="H1704" s="560">
        <f>H1694+H1695+H1696+H1703</f>
        <v>5630.47</v>
      </c>
      <c r="I1704" s="13"/>
    </row>
    <row r="1705" spans="1:9" ht="15">
      <c r="A1705" s="11" t="s">
        <v>812</v>
      </c>
      <c r="B1705" s="561" t="s">
        <v>1066</v>
      </c>
      <c r="C1705" s="11" t="s">
        <v>342</v>
      </c>
      <c r="D1705" s="11"/>
      <c r="E1705" s="169"/>
      <c r="F1705" s="729"/>
      <c r="G1705" s="730"/>
      <c r="H1705" s="560">
        <f>H1704</f>
        <v>5630.47</v>
      </c>
      <c r="I1705" s="13"/>
    </row>
    <row r="1706" spans="1:9" ht="15">
      <c r="A1706" s="6"/>
      <c r="B1706" s="6"/>
      <c r="C1706" s="7"/>
      <c r="D1706" s="6"/>
      <c r="E1706" s="6"/>
      <c r="F1706" s="6"/>
      <c r="G1706" s="6"/>
      <c r="H1706" s="167"/>
      <c r="I1706" s="13"/>
    </row>
    <row r="1707" spans="1:9" ht="15">
      <c r="A1707" s="733" t="s">
        <v>1525</v>
      </c>
      <c r="B1707" s="733"/>
      <c r="C1707" s="733"/>
      <c r="D1707" s="733"/>
      <c r="E1707" s="733"/>
      <c r="F1707" s="733"/>
      <c r="G1707" s="733"/>
      <c r="H1707" s="733"/>
      <c r="I1707" s="13"/>
    </row>
    <row r="1708" spans="1:9" ht="15">
      <c r="A1708" s="707" t="s">
        <v>1068</v>
      </c>
      <c r="B1708" s="707"/>
      <c r="C1708" s="707"/>
      <c r="D1708" s="707"/>
      <c r="E1708" s="707"/>
      <c r="F1708" s="707"/>
      <c r="G1708" s="707"/>
      <c r="H1708" s="707"/>
      <c r="I1708" s="13"/>
    </row>
    <row r="1709" spans="1:9" ht="15">
      <c r="A1709" s="123" t="s">
        <v>1052</v>
      </c>
      <c r="B1709" s="397" t="s">
        <v>844</v>
      </c>
      <c r="C1709" s="123"/>
      <c r="D1709" s="397" t="s">
        <v>1069</v>
      </c>
      <c r="E1709" s="123" t="s">
        <v>1070</v>
      </c>
      <c r="F1709" s="703" t="s">
        <v>1071</v>
      </c>
      <c r="G1709" s="705"/>
      <c r="H1709" s="545" t="s">
        <v>1072</v>
      </c>
      <c r="I1709" s="13"/>
    </row>
    <row r="1710" spans="1:9" ht="15">
      <c r="A1710" s="9" t="s">
        <v>539</v>
      </c>
      <c r="B1710" s="10" t="s">
        <v>491</v>
      </c>
      <c r="C1710" s="9" t="s">
        <v>1073</v>
      </c>
      <c r="D1710" s="10" t="s">
        <v>1074</v>
      </c>
      <c r="E1710" s="9" t="s">
        <v>1075</v>
      </c>
      <c r="F1710" s="727" t="s">
        <v>1076</v>
      </c>
      <c r="G1710" s="728"/>
      <c r="H1710" s="101" t="s">
        <v>1077</v>
      </c>
      <c r="I1710" s="13"/>
    </row>
    <row r="1711" spans="1:9" ht="15">
      <c r="A1711" s="9"/>
      <c r="B1711" s="10" t="s">
        <v>1078</v>
      </c>
      <c r="C1711" s="9" t="s">
        <v>1079</v>
      </c>
      <c r="D1711" s="10" t="s">
        <v>342</v>
      </c>
      <c r="E1711" s="9" t="s">
        <v>1080</v>
      </c>
      <c r="F1711" s="727" t="s">
        <v>1081</v>
      </c>
      <c r="G1711" s="728"/>
      <c r="H1711" s="101" t="s">
        <v>1082</v>
      </c>
      <c r="I1711" s="13"/>
    </row>
    <row r="1712" spans="1:9" ht="15">
      <c r="A1712" s="11"/>
      <c r="B1712" s="241"/>
      <c r="C1712" s="11"/>
      <c r="D1712" s="241"/>
      <c r="E1712" s="11" t="s">
        <v>1083</v>
      </c>
      <c r="F1712" s="706"/>
      <c r="G1712" s="708"/>
      <c r="H1712" s="547" t="s">
        <v>1084</v>
      </c>
      <c r="I1712" s="13"/>
    </row>
    <row r="1713" spans="1:9" ht="30">
      <c r="A1713" s="123" t="s">
        <v>343</v>
      </c>
      <c r="B1713" s="396" t="s">
        <v>1582</v>
      </c>
      <c r="C1713" s="123">
        <v>1</v>
      </c>
      <c r="D1713" s="7">
        <v>34396</v>
      </c>
      <c r="E1713" s="123">
        <v>40</v>
      </c>
      <c r="F1713" s="703">
        <v>2.35</v>
      </c>
      <c r="G1713" s="705"/>
      <c r="H1713" s="562">
        <f>F1713*45.11</f>
        <v>106.01</v>
      </c>
      <c r="I1713" s="13"/>
    </row>
    <row r="1714" spans="1:9" ht="15">
      <c r="A1714" s="155"/>
      <c r="B1714" s="563" t="s">
        <v>701</v>
      </c>
      <c r="C1714" s="148"/>
      <c r="D1714" s="170"/>
      <c r="E1714" s="148"/>
      <c r="F1714" s="729"/>
      <c r="G1714" s="730"/>
      <c r="H1714" s="560">
        <f>H1713</f>
        <v>106.01</v>
      </c>
      <c r="I1714" s="13"/>
    </row>
    <row r="1715" spans="1:9" ht="15">
      <c r="A1715" s="6"/>
      <c r="B1715" s="6"/>
      <c r="C1715" s="7"/>
      <c r="D1715" s="6"/>
      <c r="E1715" s="6"/>
      <c r="F1715" s="6"/>
      <c r="G1715" s="6"/>
      <c r="H1715" s="167"/>
      <c r="I1715" s="13"/>
    </row>
    <row r="1716" spans="1:9" ht="15">
      <c r="A1716" s="6"/>
      <c r="B1716" s="6"/>
      <c r="C1716" s="7"/>
      <c r="D1716" s="6"/>
      <c r="E1716" s="6"/>
      <c r="F1716" s="6"/>
      <c r="G1716" s="6"/>
      <c r="H1716" s="167"/>
      <c r="I1716" s="13"/>
    </row>
    <row r="1717" spans="1:9" ht="15">
      <c r="A1717" s="6"/>
      <c r="B1717" s="6"/>
      <c r="C1717" s="7"/>
      <c r="D1717" s="6"/>
      <c r="E1717" s="6"/>
      <c r="F1717" s="6"/>
      <c r="G1717" s="6"/>
      <c r="H1717" s="167"/>
      <c r="I1717" s="13"/>
    </row>
    <row r="1718" spans="1:9" ht="15">
      <c r="A1718" s="6"/>
      <c r="B1718" s="6"/>
      <c r="C1718" s="7"/>
      <c r="D1718" s="6"/>
      <c r="E1718" s="6"/>
      <c r="F1718" s="6"/>
      <c r="G1718" s="6"/>
      <c r="H1718" s="167"/>
      <c r="I1718" s="13"/>
    </row>
    <row r="1719" spans="1:9" ht="15">
      <c r="A1719" s="6"/>
      <c r="B1719" s="6"/>
      <c r="C1719" s="7"/>
      <c r="D1719" s="6"/>
      <c r="E1719" s="6"/>
      <c r="F1719" s="6"/>
      <c r="G1719" s="6"/>
      <c r="H1719" s="167"/>
      <c r="I1719" s="13"/>
    </row>
    <row r="1720" spans="1:9" ht="15">
      <c r="A1720" s="6"/>
      <c r="B1720" s="6"/>
      <c r="C1720" s="7"/>
      <c r="D1720" s="6"/>
      <c r="E1720" s="6"/>
      <c r="F1720" s="6"/>
      <c r="G1720" s="6"/>
      <c r="H1720" s="167"/>
      <c r="I1720" s="13"/>
    </row>
    <row r="1721" spans="1:9" ht="15">
      <c r="A1721" s="6"/>
      <c r="B1721" s="6"/>
      <c r="C1721" s="7"/>
      <c r="D1721" s="6"/>
      <c r="E1721" s="6"/>
      <c r="F1721" s="6"/>
      <c r="G1721" s="6"/>
      <c r="H1721" s="167"/>
      <c r="I1721" s="13"/>
    </row>
    <row r="1722" spans="1:9" ht="15">
      <c r="A1722" s="6"/>
      <c r="B1722" s="6"/>
      <c r="C1722" s="7"/>
      <c r="D1722" s="6"/>
      <c r="E1722" s="6"/>
      <c r="F1722" s="6"/>
      <c r="G1722" s="6"/>
      <c r="H1722" s="167"/>
      <c r="I1722" s="13"/>
    </row>
    <row r="1723" spans="1:9" ht="15">
      <c r="A1723" s="6"/>
      <c r="B1723" s="6"/>
      <c r="C1723" s="7"/>
      <c r="D1723" s="6"/>
      <c r="E1723" s="6"/>
      <c r="F1723" s="6"/>
      <c r="G1723" s="6"/>
      <c r="H1723" s="167"/>
      <c r="I1723" s="13"/>
    </row>
    <row r="1724" spans="1:9" ht="15">
      <c r="A1724" s="6"/>
      <c r="B1724" s="6"/>
      <c r="C1724" s="7"/>
      <c r="D1724" s="6"/>
      <c r="E1724" s="6"/>
      <c r="F1724" s="6"/>
      <c r="G1724" s="6"/>
      <c r="H1724" s="167"/>
      <c r="I1724" s="13"/>
    </row>
    <row r="1725" spans="1:9" ht="15">
      <c r="A1725" s="6"/>
      <c r="B1725" s="6"/>
      <c r="C1725" s="7"/>
      <c r="D1725" s="6"/>
      <c r="E1725" s="6"/>
      <c r="F1725" s="6"/>
      <c r="G1725" s="6"/>
      <c r="H1725" s="167"/>
      <c r="I1725" s="13"/>
    </row>
    <row r="1726" spans="1:9" ht="15">
      <c r="A1726" s="6"/>
      <c r="B1726" s="6"/>
      <c r="C1726" s="7"/>
      <c r="D1726" s="6"/>
      <c r="E1726" s="6"/>
      <c r="F1726" s="6"/>
      <c r="G1726" s="6"/>
      <c r="H1726" s="167"/>
      <c r="I1726" s="13"/>
    </row>
    <row r="1727" spans="1:9" ht="15">
      <c r="A1727" s="6"/>
      <c r="B1727" s="6"/>
      <c r="C1727" s="7"/>
      <c r="D1727" s="6"/>
      <c r="E1727" s="6"/>
      <c r="F1727" s="6"/>
      <c r="G1727" s="6"/>
      <c r="H1727" s="167"/>
      <c r="I1727" s="13"/>
    </row>
    <row r="1728" spans="1:9" ht="15">
      <c r="A1728" s="6"/>
      <c r="B1728" s="6"/>
      <c r="C1728" s="7"/>
      <c r="D1728" s="6"/>
      <c r="E1728" s="6"/>
      <c r="F1728" s="6"/>
      <c r="G1728" s="6"/>
      <c r="H1728" s="167"/>
      <c r="I1728" s="13"/>
    </row>
    <row r="1729" spans="1:9" ht="15">
      <c r="A1729" s="6"/>
      <c r="B1729" s="6"/>
      <c r="C1729" s="7"/>
      <c r="D1729" s="6"/>
      <c r="E1729" s="6"/>
      <c r="F1729" s="6"/>
      <c r="G1729" s="6"/>
      <c r="H1729" s="167"/>
      <c r="I1729" s="13"/>
    </row>
    <row r="1730" spans="1:9" ht="15">
      <c r="A1730" s="6"/>
      <c r="B1730" s="6"/>
      <c r="C1730" s="7"/>
      <c r="D1730" s="6"/>
      <c r="E1730" s="6"/>
      <c r="F1730" s="6"/>
      <c r="G1730" s="6"/>
      <c r="H1730" s="167"/>
      <c r="I1730" s="13"/>
    </row>
    <row r="1731" spans="1:9" ht="15">
      <c r="A1731" s="751" t="s">
        <v>1526</v>
      </c>
      <c r="B1731" s="751"/>
      <c r="C1731" s="751"/>
      <c r="D1731" s="751"/>
      <c r="E1731" s="751"/>
      <c r="F1731" s="751"/>
      <c r="G1731" s="751"/>
      <c r="H1731" s="751"/>
      <c r="I1731" s="13"/>
    </row>
    <row r="1732" spans="1:9" ht="15">
      <c r="A1732" s="733" t="s">
        <v>831</v>
      </c>
      <c r="B1732" s="733"/>
      <c r="C1732" s="733"/>
      <c r="D1732" s="733"/>
      <c r="E1732" s="733"/>
      <c r="F1732" s="733"/>
      <c r="G1732" s="733"/>
      <c r="H1732" s="733"/>
      <c r="I1732" s="13"/>
    </row>
    <row r="1733" spans="1:9" ht="15">
      <c r="A1733" s="745" t="s">
        <v>634</v>
      </c>
      <c r="B1733" s="745"/>
      <c r="C1733" s="745"/>
      <c r="D1733" s="745"/>
      <c r="E1733" s="745"/>
      <c r="F1733" s="745"/>
      <c r="G1733" s="745"/>
      <c r="H1733" s="745"/>
      <c r="I1733" s="13"/>
    </row>
    <row r="1734" spans="1:9" ht="15">
      <c r="A1734" s="6"/>
      <c r="B1734" s="746" t="s">
        <v>1086</v>
      </c>
      <c r="C1734" s="746"/>
      <c r="D1734" s="746"/>
      <c r="E1734" s="6">
        <v>1</v>
      </c>
      <c r="F1734" s="6" t="s">
        <v>670</v>
      </c>
      <c r="G1734" s="6"/>
      <c r="H1734" s="167"/>
      <c r="I1734" s="13"/>
    </row>
    <row r="1735" spans="1:9" ht="15">
      <c r="A1735" s="6"/>
      <c r="B1735" s="746" t="s">
        <v>1087</v>
      </c>
      <c r="C1735" s="746"/>
      <c r="D1735" s="746"/>
      <c r="E1735" s="6">
        <v>0.8</v>
      </c>
      <c r="F1735" s="6" t="s">
        <v>1132</v>
      </c>
      <c r="G1735" s="6"/>
      <c r="H1735" s="167"/>
      <c r="I1735" s="13"/>
    </row>
    <row r="1736" spans="1:9" ht="15">
      <c r="A1736" s="6"/>
      <c r="B1736" s="744" t="s">
        <v>837</v>
      </c>
      <c r="C1736" s="744"/>
      <c r="D1736" s="744"/>
      <c r="E1736" s="6"/>
      <c r="F1736" s="6"/>
      <c r="G1736" s="6"/>
      <c r="H1736" s="167"/>
      <c r="I1736" s="13"/>
    </row>
    <row r="1737" spans="1:9" ht="15">
      <c r="A1737" s="6"/>
      <c r="B1737" s="744" t="s">
        <v>838</v>
      </c>
      <c r="C1737" s="744"/>
      <c r="D1737" s="744"/>
      <c r="E1737" s="6"/>
      <c r="F1737" s="6"/>
      <c r="G1737" s="6"/>
      <c r="H1737" s="167"/>
      <c r="I1737" s="13"/>
    </row>
    <row r="1738" spans="1:9" ht="15">
      <c r="A1738" s="6"/>
      <c r="B1738" s="744" t="s">
        <v>839</v>
      </c>
      <c r="C1738" s="744"/>
      <c r="D1738" s="744"/>
      <c r="E1738" s="6">
        <v>1.15</v>
      </c>
      <c r="F1738" s="400" t="s">
        <v>840</v>
      </c>
      <c r="G1738" s="733">
        <v>2.313</v>
      </c>
      <c r="H1738" s="733"/>
      <c r="I1738" s="13"/>
    </row>
    <row r="1739" spans="1:9" ht="15">
      <c r="A1739" s="6"/>
      <c r="B1739" s="744" t="s">
        <v>841</v>
      </c>
      <c r="C1739" s="744"/>
      <c r="D1739" s="744"/>
      <c r="E1739" s="6"/>
      <c r="F1739" s="6"/>
      <c r="G1739" s="6"/>
      <c r="H1739" s="167"/>
      <c r="I1739" s="13"/>
    </row>
    <row r="1740" spans="1:9" ht="15">
      <c r="A1740" s="6"/>
      <c r="B1740" s="744" t="s">
        <v>842</v>
      </c>
      <c r="C1740" s="744"/>
      <c r="D1740" s="744"/>
      <c r="E1740" s="6">
        <v>1.11</v>
      </c>
      <c r="F1740" s="6"/>
      <c r="G1740" s="6"/>
      <c r="H1740" s="167"/>
      <c r="I1740" s="13"/>
    </row>
    <row r="1741" spans="1:9" ht="15">
      <c r="A1741" s="6"/>
      <c r="B1741" s="744" t="s">
        <v>843</v>
      </c>
      <c r="C1741" s="744"/>
      <c r="D1741" s="744"/>
      <c r="E1741" s="6">
        <v>1.07</v>
      </c>
      <c r="F1741" s="6"/>
      <c r="G1741" s="6"/>
      <c r="H1741" s="167"/>
      <c r="I1741" s="13"/>
    </row>
    <row r="1742" spans="1:9" ht="15">
      <c r="A1742" s="123"/>
      <c r="B1742" s="566"/>
      <c r="C1742" s="123"/>
      <c r="D1742" s="544" t="s">
        <v>1049</v>
      </c>
      <c r="E1742" s="123" t="s">
        <v>1050</v>
      </c>
      <c r="F1742" s="703"/>
      <c r="G1742" s="705"/>
      <c r="H1742" s="545" t="s">
        <v>1051</v>
      </c>
      <c r="I1742" s="13"/>
    </row>
    <row r="1743" spans="1:9" ht="15">
      <c r="A1743" s="9" t="s">
        <v>1052</v>
      </c>
      <c r="B1743" s="546" t="s">
        <v>1091</v>
      </c>
      <c r="C1743" s="9" t="s">
        <v>1054</v>
      </c>
      <c r="D1743" s="9" t="s">
        <v>1055</v>
      </c>
      <c r="E1743" s="9" t="s">
        <v>335</v>
      </c>
      <c r="F1743" s="727" t="s">
        <v>1056</v>
      </c>
      <c r="G1743" s="728"/>
      <c r="H1743" s="101" t="s">
        <v>1057</v>
      </c>
      <c r="I1743" s="13"/>
    </row>
    <row r="1744" spans="1:9" ht="15">
      <c r="A1744" s="9" t="s">
        <v>539</v>
      </c>
      <c r="B1744" s="546"/>
      <c r="C1744" s="9" t="s">
        <v>309</v>
      </c>
      <c r="D1744" s="9" t="s">
        <v>1058</v>
      </c>
      <c r="E1744" s="9" t="s">
        <v>501</v>
      </c>
      <c r="F1744" s="742"/>
      <c r="G1744" s="743"/>
      <c r="H1744" s="101" t="s">
        <v>311</v>
      </c>
      <c r="I1744" s="13"/>
    </row>
    <row r="1745" spans="1:9" ht="15">
      <c r="A1745" s="9"/>
      <c r="B1745" s="567"/>
      <c r="C1745" s="9"/>
      <c r="D1745" s="113" t="s">
        <v>1059</v>
      </c>
      <c r="E1745" s="113"/>
      <c r="F1745" s="706"/>
      <c r="G1745" s="707"/>
      <c r="H1745" s="547"/>
      <c r="I1745" s="13"/>
    </row>
    <row r="1746" spans="1:9" ht="15">
      <c r="A1746" s="148">
        <v>1</v>
      </c>
      <c r="B1746" s="171">
        <v>2</v>
      </c>
      <c r="C1746" s="148">
        <v>3</v>
      </c>
      <c r="D1746" s="169">
        <v>4</v>
      </c>
      <c r="E1746" s="148">
        <v>5</v>
      </c>
      <c r="F1746" s="706">
        <v>6</v>
      </c>
      <c r="G1746" s="707"/>
      <c r="H1746" s="149">
        <v>7</v>
      </c>
      <c r="I1746" s="13"/>
    </row>
    <row r="1747" spans="1:9" ht="15">
      <c r="A1747" s="123" t="s">
        <v>343</v>
      </c>
      <c r="B1747" s="505" t="s">
        <v>1060</v>
      </c>
      <c r="C1747" s="123" t="s">
        <v>342</v>
      </c>
      <c r="D1747" s="398"/>
      <c r="E1747" s="548"/>
      <c r="F1747" s="703"/>
      <c r="G1747" s="705"/>
      <c r="H1747" s="545">
        <f>H1748+H1749</f>
        <v>1123.96</v>
      </c>
      <c r="I1747" s="13"/>
    </row>
    <row r="1748" spans="1:9" ht="15">
      <c r="A1748" s="9"/>
      <c r="B1748" s="505" t="s">
        <v>930</v>
      </c>
      <c r="C1748" s="9" t="s">
        <v>1061</v>
      </c>
      <c r="D1748" s="172">
        <v>539</v>
      </c>
      <c r="E1748" s="159">
        <f>D1748*G1738</f>
        <v>1246.71</v>
      </c>
      <c r="F1748" s="747">
        <v>0.8</v>
      </c>
      <c r="G1748" s="748"/>
      <c r="H1748" s="101">
        <f>E1748*F1748</f>
        <v>997.37</v>
      </c>
      <c r="I1748" s="13"/>
    </row>
    <row r="1749" spans="1:9" ht="15">
      <c r="A1749" s="9"/>
      <c r="B1749" s="505" t="s">
        <v>931</v>
      </c>
      <c r="C1749" s="9" t="s">
        <v>1061</v>
      </c>
      <c r="D1749" s="574">
        <v>421</v>
      </c>
      <c r="E1749" s="159">
        <f>D1749*G1738</f>
        <v>973.77</v>
      </c>
      <c r="F1749" s="747">
        <v>0.13</v>
      </c>
      <c r="G1749" s="748"/>
      <c r="H1749" s="101">
        <f>E1749*F1749</f>
        <v>126.59</v>
      </c>
      <c r="I1749" s="13"/>
    </row>
    <row r="1750" spans="1:9" ht="15">
      <c r="A1750" s="9" t="s">
        <v>349</v>
      </c>
      <c r="B1750" s="13" t="s">
        <v>1062</v>
      </c>
      <c r="C1750" s="9" t="s">
        <v>342</v>
      </c>
      <c r="D1750" s="172"/>
      <c r="E1750" s="10"/>
      <c r="F1750" s="727"/>
      <c r="G1750" s="728"/>
      <c r="H1750" s="101">
        <f>H1747*0.079</f>
        <v>88.79</v>
      </c>
      <c r="I1750" s="13"/>
    </row>
    <row r="1751" spans="1:9" ht="15">
      <c r="A1751" s="9" t="s">
        <v>355</v>
      </c>
      <c r="B1751" s="13" t="s">
        <v>1063</v>
      </c>
      <c r="C1751" s="9" t="s">
        <v>342</v>
      </c>
      <c r="D1751" s="172"/>
      <c r="E1751" s="10"/>
      <c r="F1751" s="727"/>
      <c r="G1751" s="728"/>
      <c r="H1751" s="101">
        <f>H1747+H1750</f>
        <v>1212.75</v>
      </c>
      <c r="I1751" s="13"/>
    </row>
    <row r="1752" spans="1:9" ht="15">
      <c r="A1752" s="9" t="s">
        <v>807</v>
      </c>
      <c r="B1752" s="13" t="s">
        <v>1064</v>
      </c>
      <c r="C1752" s="9" t="s">
        <v>342</v>
      </c>
      <c r="D1752" s="172"/>
      <c r="E1752" s="10"/>
      <c r="F1752" s="727"/>
      <c r="G1752" s="728"/>
      <c r="H1752" s="101">
        <f>H1751*1.15</f>
        <v>1394.66</v>
      </c>
      <c r="I1752" s="13"/>
    </row>
    <row r="1753" spans="1:9" ht="28.5" customHeight="1">
      <c r="A1753" s="9" t="s">
        <v>808</v>
      </c>
      <c r="B1753" s="581" t="s">
        <v>999</v>
      </c>
      <c r="C1753" s="9" t="s">
        <v>342</v>
      </c>
      <c r="D1753" s="172"/>
      <c r="E1753" s="10"/>
      <c r="F1753" s="727"/>
      <c r="G1753" s="728"/>
      <c r="H1753" s="101">
        <f>H1752*0.31</f>
        <v>432.34</v>
      </c>
      <c r="I1753" s="13"/>
    </row>
    <row r="1754" spans="1:9" ht="15">
      <c r="A1754" s="9">
        <v>6</v>
      </c>
      <c r="B1754" s="112" t="s">
        <v>798</v>
      </c>
      <c r="C1754" s="9" t="s">
        <v>799</v>
      </c>
      <c r="D1754" s="516">
        <f>H1760</f>
        <v>18.02</v>
      </c>
      <c r="E1754" s="101"/>
      <c r="F1754" s="749">
        <v>0.8</v>
      </c>
      <c r="G1754" s="750"/>
      <c r="H1754" s="101">
        <f>D1754*F1754</f>
        <v>14.42</v>
      </c>
      <c r="I1754" s="13"/>
    </row>
    <row r="1755" spans="1:9" ht="15">
      <c r="A1755" s="9"/>
      <c r="B1755" s="552" t="s">
        <v>800</v>
      </c>
      <c r="C1755" s="9"/>
      <c r="D1755" s="9"/>
      <c r="E1755" s="146"/>
      <c r="F1755" s="736"/>
      <c r="G1755" s="737"/>
      <c r="H1755" s="101"/>
      <c r="I1755" s="13"/>
    </row>
    <row r="1756" spans="1:9" ht="15">
      <c r="A1756" s="9"/>
      <c r="B1756" s="112" t="s">
        <v>801</v>
      </c>
      <c r="C1756" s="9" t="s">
        <v>777</v>
      </c>
      <c r="D1756" s="554">
        <f>"мат"!C89</f>
        <v>250</v>
      </c>
      <c r="E1756" s="101"/>
      <c r="F1756" s="738">
        <v>0.012</v>
      </c>
      <c r="G1756" s="739"/>
      <c r="H1756" s="101">
        <f>D1756*F1756*1.11</f>
        <v>3.33</v>
      </c>
      <c r="I1756" s="13"/>
    </row>
    <row r="1757" spans="1:9" ht="15">
      <c r="A1757" s="9"/>
      <c r="B1757" s="112" t="s">
        <v>802</v>
      </c>
      <c r="C1757" s="9" t="s">
        <v>697</v>
      </c>
      <c r="D1757" s="101">
        <f>"мат"!C90</f>
        <v>13</v>
      </c>
      <c r="E1757" s="555"/>
      <c r="F1757" s="736">
        <v>0.08</v>
      </c>
      <c r="G1757" s="737"/>
      <c r="H1757" s="101">
        <f>D1757*F1757*1.11</f>
        <v>1.15</v>
      </c>
      <c r="I1757" s="13"/>
    </row>
    <row r="1758" spans="1:9" ht="15">
      <c r="A1758" s="9"/>
      <c r="B1758" s="112" t="s">
        <v>803</v>
      </c>
      <c r="C1758" s="9" t="s">
        <v>697</v>
      </c>
      <c r="D1758" s="101">
        <f>"мат"!C91</f>
        <v>23</v>
      </c>
      <c r="E1758" s="555"/>
      <c r="F1758" s="738">
        <v>0.007</v>
      </c>
      <c r="G1758" s="739"/>
      <c r="H1758" s="101">
        <f>D1758*F1758*1.11</f>
        <v>0.18</v>
      </c>
      <c r="I1758" s="13"/>
    </row>
    <row r="1759" spans="1:9" ht="15">
      <c r="A1759" s="11"/>
      <c r="B1759" s="113" t="s">
        <v>804</v>
      </c>
      <c r="C1759" s="11" t="s">
        <v>772</v>
      </c>
      <c r="D1759" s="556">
        <f>"мат"!C80</f>
        <v>3.108</v>
      </c>
      <c r="E1759" s="557"/>
      <c r="F1759" s="740">
        <v>4.3</v>
      </c>
      <c r="G1759" s="741"/>
      <c r="H1759" s="547">
        <f>D1759*F1759</f>
        <v>13.36</v>
      </c>
      <c r="I1759" s="13"/>
    </row>
    <row r="1760" spans="1:9" ht="15">
      <c r="A1760" s="9"/>
      <c r="B1760" s="112" t="s">
        <v>805</v>
      </c>
      <c r="C1760" s="9" t="s">
        <v>342</v>
      </c>
      <c r="D1760" s="9"/>
      <c r="E1760" s="146"/>
      <c r="F1760" s="731"/>
      <c r="G1760" s="732"/>
      <c r="H1760" s="545">
        <f>SUM(H1756:H1759)</f>
        <v>18.02</v>
      </c>
      <c r="I1760" s="13"/>
    </row>
    <row r="1761" spans="1:9" ht="15">
      <c r="A1761" s="11" t="s">
        <v>810</v>
      </c>
      <c r="B1761" s="13" t="s">
        <v>1065</v>
      </c>
      <c r="C1761" s="11" t="s">
        <v>342</v>
      </c>
      <c r="D1761" s="172"/>
      <c r="E1761" s="10"/>
      <c r="F1761" s="706"/>
      <c r="G1761" s="708"/>
      <c r="H1761" s="547">
        <f>H1772*1.07</f>
        <v>38.62</v>
      </c>
      <c r="I1761" s="13"/>
    </row>
    <row r="1762" spans="1:9" ht="15">
      <c r="A1762" s="558" t="s">
        <v>811</v>
      </c>
      <c r="B1762" s="559" t="s">
        <v>806</v>
      </c>
      <c r="C1762" s="11" t="s">
        <v>342</v>
      </c>
      <c r="D1762" s="148"/>
      <c r="E1762" s="170"/>
      <c r="F1762" s="729"/>
      <c r="G1762" s="730"/>
      <c r="H1762" s="560">
        <f>H1752+H1753+H1754+H1761</f>
        <v>1880.04</v>
      </c>
      <c r="I1762" s="13"/>
    </row>
    <row r="1763" spans="1:9" ht="15">
      <c r="A1763" s="11" t="s">
        <v>812</v>
      </c>
      <c r="B1763" s="561" t="s">
        <v>1066</v>
      </c>
      <c r="C1763" s="11" t="s">
        <v>342</v>
      </c>
      <c r="D1763" s="11"/>
      <c r="E1763" s="169"/>
      <c r="F1763" s="729"/>
      <c r="G1763" s="730"/>
      <c r="H1763" s="560">
        <f>H1762</f>
        <v>1880.04</v>
      </c>
      <c r="I1763" s="13"/>
    </row>
    <row r="1764" spans="1:9" ht="15">
      <c r="A1764" s="6"/>
      <c r="B1764" s="6"/>
      <c r="C1764" s="7"/>
      <c r="D1764" s="6"/>
      <c r="E1764" s="6"/>
      <c r="F1764" s="6"/>
      <c r="G1764" s="6"/>
      <c r="H1764" s="167"/>
      <c r="I1764" s="13"/>
    </row>
    <row r="1765" spans="1:9" ht="15">
      <c r="A1765" s="733" t="s">
        <v>1527</v>
      </c>
      <c r="B1765" s="733"/>
      <c r="C1765" s="733"/>
      <c r="D1765" s="733"/>
      <c r="E1765" s="733"/>
      <c r="F1765" s="733"/>
      <c r="G1765" s="733"/>
      <c r="H1765" s="733"/>
      <c r="I1765" s="13"/>
    </row>
    <row r="1766" spans="1:9" ht="15">
      <c r="A1766" s="707" t="s">
        <v>1068</v>
      </c>
      <c r="B1766" s="707"/>
      <c r="C1766" s="707"/>
      <c r="D1766" s="707"/>
      <c r="E1766" s="707"/>
      <c r="F1766" s="707"/>
      <c r="G1766" s="707"/>
      <c r="H1766" s="707"/>
      <c r="I1766" s="13"/>
    </row>
    <row r="1767" spans="1:9" ht="15">
      <c r="A1767" s="123" t="s">
        <v>1052</v>
      </c>
      <c r="B1767" s="397" t="s">
        <v>844</v>
      </c>
      <c r="C1767" s="123"/>
      <c r="D1767" s="397" t="s">
        <v>1069</v>
      </c>
      <c r="E1767" s="123" t="s">
        <v>1070</v>
      </c>
      <c r="F1767" s="703" t="s">
        <v>1071</v>
      </c>
      <c r="G1767" s="705"/>
      <c r="H1767" s="545" t="s">
        <v>1072</v>
      </c>
      <c r="I1767" s="13"/>
    </row>
    <row r="1768" spans="1:9" ht="15">
      <c r="A1768" s="9" t="s">
        <v>539</v>
      </c>
      <c r="B1768" s="10" t="s">
        <v>491</v>
      </c>
      <c r="C1768" s="9" t="s">
        <v>1073</v>
      </c>
      <c r="D1768" s="10" t="s">
        <v>1074</v>
      </c>
      <c r="E1768" s="9" t="s">
        <v>1075</v>
      </c>
      <c r="F1768" s="727" t="s">
        <v>1076</v>
      </c>
      <c r="G1768" s="728"/>
      <c r="H1768" s="101" t="s">
        <v>1077</v>
      </c>
      <c r="I1768" s="13"/>
    </row>
    <row r="1769" spans="1:9" ht="15">
      <c r="A1769" s="9"/>
      <c r="B1769" s="10" t="s">
        <v>1078</v>
      </c>
      <c r="C1769" s="9" t="s">
        <v>1079</v>
      </c>
      <c r="D1769" s="10" t="s">
        <v>342</v>
      </c>
      <c r="E1769" s="9" t="s">
        <v>1080</v>
      </c>
      <c r="F1769" s="727" t="s">
        <v>1081</v>
      </c>
      <c r="G1769" s="728"/>
      <c r="H1769" s="101" t="s">
        <v>1082</v>
      </c>
      <c r="I1769" s="13"/>
    </row>
    <row r="1770" spans="1:9" ht="15">
      <c r="A1770" s="11"/>
      <c r="B1770" s="241"/>
      <c r="C1770" s="11"/>
      <c r="D1770" s="241"/>
      <c r="E1770" s="11" t="s">
        <v>1083</v>
      </c>
      <c r="F1770" s="706"/>
      <c r="G1770" s="708"/>
      <c r="H1770" s="547" t="s">
        <v>1084</v>
      </c>
      <c r="I1770" s="13"/>
    </row>
    <row r="1771" spans="1:9" ht="30">
      <c r="A1771" s="123" t="s">
        <v>343</v>
      </c>
      <c r="B1771" s="396" t="s">
        <v>1582</v>
      </c>
      <c r="C1771" s="123">
        <v>1</v>
      </c>
      <c r="D1771" s="7">
        <v>34396</v>
      </c>
      <c r="E1771" s="123">
        <v>40</v>
      </c>
      <c r="F1771" s="703">
        <v>0.8</v>
      </c>
      <c r="G1771" s="705"/>
      <c r="H1771" s="562">
        <f>F1771*45.11</f>
        <v>36.09</v>
      </c>
      <c r="I1771" s="13"/>
    </row>
    <row r="1772" spans="1:9" ht="15">
      <c r="A1772" s="155"/>
      <c r="B1772" s="563" t="s">
        <v>701</v>
      </c>
      <c r="C1772" s="148"/>
      <c r="D1772" s="170"/>
      <c r="E1772" s="148"/>
      <c r="F1772" s="729"/>
      <c r="G1772" s="730"/>
      <c r="H1772" s="560">
        <f>H1771</f>
        <v>36.09</v>
      </c>
      <c r="I1772" s="13"/>
    </row>
    <row r="1773" spans="1:9" ht="15">
      <c r="A1773" s="6"/>
      <c r="B1773" s="6"/>
      <c r="C1773" s="7"/>
      <c r="D1773" s="6"/>
      <c r="E1773" s="6"/>
      <c r="F1773" s="6"/>
      <c r="G1773" s="6"/>
      <c r="H1773" s="167"/>
      <c r="I1773" s="13"/>
    </row>
    <row r="1774" spans="1:9" ht="15">
      <c r="A1774" s="6"/>
      <c r="B1774" s="6"/>
      <c r="C1774" s="7"/>
      <c r="D1774" s="6"/>
      <c r="E1774" s="6"/>
      <c r="F1774" s="6"/>
      <c r="G1774" s="6"/>
      <c r="H1774" s="167"/>
      <c r="I1774" s="13"/>
    </row>
    <row r="1775" spans="1:9" ht="15">
      <c r="A1775" s="6"/>
      <c r="B1775" s="6"/>
      <c r="C1775" s="7"/>
      <c r="D1775" s="6"/>
      <c r="E1775" s="6"/>
      <c r="F1775" s="6"/>
      <c r="G1775" s="6"/>
      <c r="H1775" s="167"/>
      <c r="I1775" s="13"/>
    </row>
    <row r="1776" spans="1:9" ht="15">
      <c r="A1776" s="6"/>
      <c r="B1776" s="6"/>
      <c r="C1776" s="7"/>
      <c r="D1776" s="6"/>
      <c r="E1776" s="6"/>
      <c r="F1776" s="6"/>
      <c r="G1776" s="6"/>
      <c r="H1776" s="167"/>
      <c r="I1776" s="13"/>
    </row>
    <row r="1777" spans="1:9" ht="15">
      <c r="A1777" s="6"/>
      <c r="B1777" s="6"/>
      <c r="C1777" s="7"/>
      <c r="D1777" s="6"/>
      <c r="E1777" s="6"/>
      <c r="F1777" s="6"/>
      <c r="G1777" s="6"/>
      <c r="H1777" s="167"/>
      <c r="I1777" s="13"/>
    </row>
    <row r="1778" spans="1:9" ht="15">
      <c r="A1778" s="6"/>
      <c r="B1778" s="6"/>
      <c r="C1778" s="7"/>
      <c r="D1778" s="6"/>
      <c r="E1778" s="6"/>
      <c r="F1778" s="6"/>
      <c r="G1778" s="6"/>
      <c r="H1778" s="167"/>
      <c r="I1778" s="13"/>
    </row>
    <row r="1779" spans="1:9" ht="15">
      <c r="A1779" s="6"/>
      <c r="B1779" s="6"/>
      <c r="C1779" s="7"/>
      <c r="D1779" s="6"/>
      <c r="E1779" s="6"/>
      <c r="F1779" s="6"/>
      <c r="G1779" s="6"/>
      <c r="H1779" s="167"/>
      <c r="I1779" s="13"/>
    </row>
    <row r="1780" spans="1:9" ht="15">
      <c r="A1780" s="6"/>
      <c r="B1780" s="6"/>
      <c r="C1780" s="7"/>
      <c r="D1780" s="6"/>
      <c r="E1780" s="6"/>
      <c r="F1780" s="6"/>
      <c r="G1780" s="6"/>
      <c r="H1780" s="167"/>
      <c r="I1780" s="13"/>
    </row>
    <row r="1781" spans="1:9" ht="15">
      <c r="A1781" s="6"/>
      <c r="B1781" s="6"/>
      <c r="C1781" s="7"/>
      <c r="D1781" s="6"/>
      <c r="E1781" s="6"/>
      <c r="F1781" s="6"/>
      <c r="G1781" s="6"/>
      <c r="H1781" s="167"/>
      <c r="I1781" s="13"/>
    </row>
    <row r="1782" spans="1:9" ht="15">
      <c r="A1782" s="6"/>
      <c r="B1782" s="6"/>
      <c r="C1782" s="7"/>
      <c r="D1782" s="6"/>
      <c r="E1782" s="6"/>
      <c r="F1782" s="6"/>
      <c r="G1782" s="6"/>
      <c r="H1782" s="167"/>
      <c r="I1782" s="13"/>
    </row>
    <row r="1783" spans="1:9" ht="15">
      <c r="A1783" s="6"/>
      <c r="B1783" s="6"/>
      <c r="C1783" s="7"/>
      <c r="D1783" s="6"/>
      <c r="E1783" s="6"/>
      <c r="F1783" s="6"/>
      <c r="G1783" s="6"/>
      <c r="H1783" s="167"/>
      <c r="I1783" s="13"/>
    </row>
    <row r="1784" spans="1:9" ht="15">
      <c r="A1784" s="6"/>
      <c r="B1784" s="6"/>
      <c r="C1784" s="7"/>
      <c r="D1784" s="6"/>
      <c r="E1784" s="6"/>
      <c r="F1784" s="6"/>
      <c r="G1784" s="6"/>
      <c r="H1784" s="167"/>
      <c r="I1784" s="13"/>
    </row>
    <row r="1785" spans="1:9" ht="15">
      <c r="A1785" s="6"/>
      <c r="B1785" s="6"/>
      <c r="C1785" s="7"/>
      <c r="D1785" s="6"/>
      <c r="E1785" s="6"/>
      <c r="F1785" s="6"/>
      <c r="G1785" s="6"/>
      <c r="H1785" s="167"/>
      <c r="I1785" s="13"/>
    </row>
    <row r="1786" spans="1:9" ht="15">
      <c r="A1786" s="6"/>
      <c r="B1786" s="6"/>
      <c r="C1786" s="7"/>
      <c r="D1786" s="6"/>
      <c r="E1786" s="6"/>
      <c r="F1786" s="6"/>
      <c r="G1786" s="6"/>
      <c r="H1786" s="167"/>
      <c r="I1786" s="13"/>
    </row>
    <row r="1787" spans="1:9" ht="15">
      <c r="A1787" s="6"/>
      <c r="B1787" s="6"/>
      <c r="C1787" s="7"/>
      <c r="D1787" s="6"/>
      <c r="E1787" s="6"/>
      <c r="F1787" s="6"/>
      <c r="G1787" s="6"/>
      <c r="H1787" s="167"/>
      <c r="I1787" s="13"/>
    </row>
    <row r="1788" spans="1:9" ht="15">
      <c r="A1788" s="6"/>
      <c r="B1788" s="6"/>
      <c r="C1788" s="7"/>
      <c r="D1788" s="6"/>
      <c r="E1788" s="6"/>
      <c r="F1788" s="6"/>
      <c r="G1788" s="6"/>
      <c r="H1788" s="167"/>
      <c r="I1788" s="13"/>
    </row>
    <row r="1789" spans="1:9" ht="15">
      <c r="A1789" s="6"/>
      <c r="B1789" s="6"/>
      <c r="C1789" s="7"/>
      <c r="D1789" s="6"/>
      <c r="E1789" s="6"/>
      <c r="F1789" s="6"/>
      <c r="G1789" s="6"/>
      <c r="H1789" s="167"/>
      <c r="I1789" s="13"/>
    </row>
    <row r="1790" spans="1:9" ht="15">
      <c r="A1790" s="6"/>
      <c r="B1790" s="6"/>
      <c r="C1790" s="7"/>
      <c r="D1790" s="6"/>
      <c r="E1790" s="6"/>
      <c r="F1790" s="6"/>
      <c r="G1790" s="6"/>
      <c r="H1790" s="167"/>
      <c r="I1790" s="13"/>
    </row>
    <row r="1791" spans="1:9" ht="15">
      <c r="A1791" s="751" t="s">
        <v>1528</v>
      </c>
      <c r="B1791" s="751"/>
      <c r="C1791" s="751"/>
      <c r="D1791" s="751"/>
      <c r="E1791" s="751"/>
      <c r="F1791" s="751"/>
      <c r="G1791" s="751"/>
      <c r="H1791" s="751"/>
      <c r="I1791" s="13"/>
    </row>
    <row r="1792" spans="1:9" ht="15">
      <c r="A1792" s="733" t="s">
        <v>831</v>
      </c>
      <c r="B1792" s="733"/>
      <c r="C1792" s="733"/>
      <c r="D1792" s="733"/>
      <c r="E1792" s="733"/>
      <c r="F1792" s="733"/>
      <c r="G1792" s="733"/>
      <c r="H1792" s="733"/>
      <c r="I1792" s="13"/>
    </row>
    <row r="1793" spans="1:9" ht="15">
      <c r="A1793" s="745" t="s">
        <v>635</v>
      </c>
      <c r="B1793" s="745"/>
      <c r="C1793" s="745"/>
      <c r="D1793" s="745"/>
      <c r="E1793" s="745"/>
      <c r="F1793" s="745"/>
      <c r="G1793" s="745"/>
      <c r="H1793" s="745"/>
      <c r="I1793" s="13"/>
    </row>
    <row r="1794" spans="1:9" ht="15">
      <c r="A1794" s="6"/>
      <c r="B1794" s="746" t="s">
        <v>1086</v>
      </c>
      <c r="C1794" s="746"/>
      <c r="D1794" s="746"/>
      <c r="E1794" s="6">
        <v>1</v>
      </c>
      <c r="F1794" s="6" t="s">
        <v>670</v>
      </c>
      <c r="G1794" s="6"/>
      <c r="H1794" s="167"/>
      <c r="I1794" s="13"/>
    </row>
    <row r="1795" spans="1:9" ht="15">
      <c r="A1795" s="6"/>
      <c r="B1795" s="746" t="s">
        <v>1087</v>
      </c>
      <c r="C1795" s="746"/>
      <c r="D1795" s="746"/>
      <c r="E1795" s="6">
        <v>0.12</v>
      </c>
      <c r="F1795" s="6" t="s">
        <v>1132</v>
      </c>
      <c r="G1795" s="6"/>
      <c r="H1795" s="167"/>
      <c r="I1795" s="13"/>
    </row>
    <row r="1796" spans="1:9" ht="15">
      <c r="A1796" s="6"/>
      <c r="B1796" s="744" t="s">
        <v>837</v>
      </c>
      <c r="C1796" s="744"/>
      <c r="D1796" s="744"/>
      <c r="E1796" s="6"/>
      <c r="F1796" s="6"/>
      <c r="G1796" s="6"/>
      <c r="H1796" s="167"/>
      <c r="I1796" s="13"/>
    </row>
    <row r="1797" spans="1:9" ht="15">
      <c r="A1797" s="6"/>
      <c r="B1797" s="744" t="s">
        <v>838</v>
      </c>
      <c r="C1797" s="744"/>
      <c r="D1797" s="744"/>
      <c r="E1797" s="6"/>
      <c r="F1797" s="6"/>
      <c r="G1797" s="6"/>
      <c r="H1797" s="167"/>
      <c r="I1797" s="13"/>
    </row>
    <row r="1798" spans="1:9" ht="15">
      <c r="A1798" s="6"/>
      <c r="B1798" s="744" t="s">
        <v>839</v>
      </c>
      <c r="C1798" s="744"/>
      <c r="D1798" s="744"/>
      <c r="E1798" s="6">
        <v>1.15</v>
      </c>
      <c r="F1798" s="400" t="s">
        <v>840</v>
      </c>
      <c r="G1798" s="733">
        <v>2.313</v>
      </c>
      <c r="H1798" s="733"/>
      <c r="I1798" s="13"/>
    </row>
    <row r="1799" spans="1:9" ht="15">
      <c r="A1799" s="6"/>
      <c r="B1799" s="744" t="s">
        <v>841</v>
      </c>
      <c r="C1799" s="744"/>
      <c r="D1799" s="744"/>
      <c r="E1799" s="6"/>
      <c r="F1799" s="6"/>
      <c r="G1799" s="6"/>
      <c r="H1799" s="167"/>
      <c r="I1799" s="13"/>
    </row>
    <row r="1800" spans="1:9" ht="15">
      <c r="A1800" s="6"/>
      <c r="B1800" s="744" t="s">
        <v>842</v>
      </c>
      <c r="C1800" s="744"/>
      <c r="D1800" s="744"/>
      <c r="E1800" s="6">
        <v>1.11</v>
      </c>
      <c r="F1800" s="6"/>
      <c r="G1800" s="6"/>
      <c r="H1800" s="167"/>
      <c r="I1800" s="13"/>
    </row>
    <row r="1801" spans="1:9" ht="15">
      <c r="A1801" s="6"/>
      <c r="B1801" s="744" t="s">
        <v>843</v>
      </c>
      <c r="C1801" s="744"/>
      <c r="D1801" s="744"/>
      <c r="E1801" s="6">
        <v>1.07</v>
      </c>
      <c r="F1801" s="6"/>
      <c r="G1801" s="6"/>
      <c r="H1801" s="167"/>
      <c r="I1801" s="13"/>
    </row>
    <row r="1802" spans="1:9" ht="15">
      <c r="A1802" s="123"/>
      <c r="B1802" s="566"/>
      <c r="C1802" s="123"/>
      <c r="D1802" s="544" t="s">
        <v>1049</v>
      </c>
      <c r="E1802" s="123" t="s">
        <v>1050</v>
      </c>
      <c r="F1802" s="703"/>
      <c r="G1802" s="705"/>
      <c r="H1802" s="545" t="s">
        <v>1051</v>
      </c>
      <c r="I1802" s="13"/>
    </row>
    <row r="1803" spans="1:9" ht="15">
      <c r="A1803" s="9" t="s">
        <v>1052</v>
      </c>
      <c r="B1803" s="546" t="s">
        <v>1091</v>
      </c>
      <c r="C1803" s="9" t="s">
        <v>1054</v>
      </c>
      <c r="D1803" s="9" t="s">
        <v>1055</v>
      </c>
      <c r="E1803" s="9" t="s">
        <v>335</v>
      </c>
      <c r="F1803" s="727" t="s">
        <v>1056</v>
      </c>
      <c r="G1803" s="728"/>
      <c r="H1803" s="101" t="s">
        <v>1057</v>
      </c>
      <c r="I1803" s="13"/>
    </row>
    <row r="1804" spans="1:9" ht="15">
      <c r="A1804" s="9" t="s">
        <v>539</v>
      </c>
      <c r="B1804" s="546"/>
      <c r="C1804" s="9" t="s">
        <v>309</v>
      </c>
      <c r="D1804" s="9" t="s">
        <v>1058</v>
      </c>
      <c r="E1804" s="9" t="s">
        <v>501</v>
      </c>
      <c r="F1804" s="742"/>
      <c r="G1804" s="743"/>
      <c r="H1804" s="101" t="s">
        <v>311</v>
      </c>
      <c r="I1804" s="13"/>
    </row>
    <row r="1805" spans="1:9" ht="15">
      <c r="A1805" s="9"/>
      <c r="B1805" s="567"/>
      <c r="C1805" s="9"/>
      <c r="D1805" s="113" t="s">
        <v>1059</v>
      </c>
      <c r="E1805" s="113"/>
      <c r="F1805" s="706"/>
      <c r="G1805" s="707"/>
      <c r="H1805" s="547"/>
      <c r="I1805" s="13"/>
    </row>
    <row r="1806" spans="1:9" ht="15">
      <c r="A1806" s="148">
        <v>1</v>
      </c>
      <c r="B1806" s="171">
        <v>2</v>
      </c>
      <c r="C1806" s="148">
        <v>3</v>
      </c>
      <c r="D1806" s="169">
        <v>4</v>
      </c>
      <c r="E1806" s="148">
        <v>5</v>
      </c>
      <c r="F1806" s="706">
        <v>6</v>
      </c>
      <c r="G1806" s="707"/>
      <c r="H1806" s="149">
        <v>7</v>
      </c>
      <c r="I1806" s="13"/>
    </row>
    <row r="1807" spans="1:9" ht="15">
      <c r="A1807" s="123" t="s">
        <v>343</v>
      </c>
      <c r="B1807" s="505" t="s">
        <v>1060</v>
      </c>
      <c r="C1807" s="123" t="s">
        <v>342</v>
      </c>
      <c r="D1807" s="398"/>
      <c r="E1807" s="548"/>
      <c r="F1807" s="703"/>
      <c r="G1807" s="705"/>
      <c r="H1807" s="545">
        <f>H1808+H1809</f>
        <v>141.78</v>
      </c>
      <c r="I1807" s="13"/>
    </row>
    <row r="1808" spans="1:9" ht="15">
      <c r="A1808" s="9"/>
      <c r="B1808" s="505" t="s">
        <v>957</v>
      </c>
      <c r="C1808" s="9" t="s">
        <v>1061</v>
      </c>
      <c r="D1808" s="172">
        <v>539</v>
      </c>
      <c r="E1808" s="159">
        <f>D1808*G1798</f>
        <v>1246.71</v>
      </c>
      <c r="F1808" s="754">
        <v>0.02</v>
      </c>
      <c r="G1808" s="755"/>
      <c r="H1808" s="101">
        <f>E1808*F1808</f>
        <v>24.93</v>
      </c>
      <c r="I1808" s="13"/>
    </row>
    <row r="1809" spans="1:9" ht="15">
      <c r="A1809" s="9"/>
      <c r="B1809" s="505" t="s">
        <v>398</v>
      </c>
      <c r="C1809" s="9" t="s">
        <v>1061</v>
      </c>
      <c r="D1809" s="574">
        <v>421</v>
      </c>
      <c r="E1809" s="159">
        <f>D1809*G1798</f>
        <v>973.77</v>
      </c>
      <c r="F1809" s="747">
        <v>0.12</v>
      </c>
      <c r="G1809" s="748"/>
      <c r="H1809" s="101">
        <f>E1809*F1809</f>
        <v>116.85</v>
      </c>
      <c r="I1809" s="13"/>
    </row>
    <row r="1810" spans="1:9" ht="15">
      <c r="A1810" s="9" t="s">
        <v>349</v>
      </c>
      <c r="B1810" s="13" t="s">
        <v>1062</v>
      </c>
      <c r="C1810" s="9" t="s">
        <v>342</v>
      </c>
      <c r="D1810" s="172"/>
      <c r="E1810" s="10"/>
      <c r="F1810" s="727"/>
      <c r="G1810" s="728"/>
      <c r="H1810" s="101">
        <f>H1807*0.079</f>
        <v>11.2</v>
      </c>
      <c r="I1810" s="13"/>
    </row>
    <row r="1811" spans="1:9" ht="15">
      <c r="A1811" s="9" t="s">
        <v>355</v>
      </c>
      <c r="B1811" s="13" t="s">
        <v>1063</v>
      </c>
      <c r="C1811" s="9" t="s">
        <v>342</v>
      </c>
      <c r="D1811" s="172"/>
      <c r="E1811" s="10"/>
      <c r="F1811" s="727"/>
      <c r="G1811" s="728"/>
      <c r="H1811" s="101">
        <f>H1807+H1810</f>
        <v>152.98</v>
      </c>
      <c r="I1811" s="13"/>
    </row>
    <row r="1812" spans="1:9" ht="15">
      <c r="A1812" s="9" t="s">
        <v>807</v>
      </c>
      <c r="B1812" s="13" t="s">
        <v>1064</v>
      </c>
      <c r="C1812" s="9" t="s">
        <v>342</v>
      </c>
      <c r="D1812" s="172"/>
      <c r="E1812" s="10"/>
      <c r="F1812" s="727"/>
      <c r="G1812" s="728"/>
      <c r="H1812" s="101">
        <f>H1811*1.15</f>
        <v>175.93</v>
      </c>
      <c r="I1812" s="13"/>
    </row>
    <row r="1813" spans="1:9" ht="30" customHeight="1">
      <c r="A1813" s="9" t="s">
        <v>808</v>
      </c>
      <c r="B1813" s="581" t="s">
        <v>999</v>
      </c>
      <c r="C1813" s="9" t="s">
        <v>342</v>
      </c>
      <c r="D1813" s="172"/>
      <c r="E1813" s="10"/>
      <c r="F1813" s="727"/>
      <c r="G1813" s="728"/>
      <c r="H1813" s="101">
        <f>H1812*0.31</f>
        <v>54.54</v>
      </c>
      <c r="I1813" s="13"/>
    </row>
    <row r="1814" spans="1:9" ht="15">
      <c r="A1814" s="9">
        <v>6</v>
      </c>
      <c r="B1814" s="112" t="s">
        <v>798</v>
      </c>
      <c r="C1814" s="9" t="s">
        <v>799</v>
      </c>
      <c r="D1814" s="516">
        <f>H1820</f>
        <v>18.02</v>
      </c>
      <c r="E1814" s="101"/>
      <c r="F1814" s="749">
        <v>0.12</v>
      </c>
      <c r="G1814" s="750"/>
      <c r="H1814" s="101">
        <f>D1814*F1814</f>
        <v>2.16</v>
      </c>
      <c r="I1814" s="13"/>
    </row>
    <row r="1815" spans="1:9" ht="15">
      <c r="A1815" s="9"/>
      <c r="B1815" s="552" t="s">
        <v>800</v>
      </c>
      <c r="C1815" s="9"/>
      <c r="D1815" s="9"/>
      <c r="E1815" s="146"/>
      <c r="F1815" s="736"/>
      <c r="G1815" s="737"/>
      <c r="H1815" s="101"/>
      <c r="I1815" s="13"/>
    </row>
    <row r="1816" spans="1:9" ht="15">
      <c r="A1816" s="9"/>
      <c r="B1816" s="112" t="s">
        <v>801</v>
      </c>
      <c r="C1816" s="9" t="s">
        <v>777</v>
      </c>
      <c r="D1816" s="554">
        <f>"мат"!C89</f>
        <v>250</v>
      </c>
      <c r="E1816" s="101"/>
      <c r="F1816" s="738">
        <v>0.012</v>
      </c>
      <c r="G1816" s="739"/>
      <c r="H1816" s="101">
        <f>D1816*F1816*1.11</f>
        <v>3.33</v>
      </c>
      <c r="I1816" s="13"/>
    </row>
    <row r="1817" spans="1:9" ht="15">
      <c r="A1817" s="9"/>
      <c r="B1817" s="112" t="s">
        <v>802</v>
      </c>
      <c r="C1817" s="9" t="s">
        <v>697</v>
      </c>
      <c r="D1817" s="101">
        <f>"мат"!C90</f>
        <v>13</v>
      </c>
      <c r="E1817" s="555"/>
      <c r="F1817" s="736">
        <v>0.08</v>
      </c>
      <c r="G1817" s="737"/>
      <c r="H1817" s="101">
        <f>D1817*F1817*1.11</f>
        <v>1.15</v>
      </c>
      <c r="I1817" s="13"/>
    </row>
    <row r="1818" spans="1:9" ht="15">
      <c r="A1818" s="9"/>
      <c r="B1818" s="112" t="s">
        <v>803</v>
      </c>
      <c r="C1818" s="9" t="s">
        <v>697</v>
      </c>
      <c r="D1818" s="101">
        <f>"мат"!C91</f>
        <v>23</v>
      </c>
      <c r="E1818" s="555"/>
      <c r="F1818" s="738">
        <v>0.007</v>
      </c>
      <c r="G1818" s="739"/>
      <c r="H1818" s="101">
        <f>D1818*F1818*1.11</f>
        <v>0.18</v>
      </c>
      <c r="I1818" s="13"/>
    </row>
    <row r="1819" spans="1:9" ht="15">
      <c r="A1819" s="11"/>
      <c r="B1819" s="113" t="s">
        <v>804</v>
      </c>
      <c r="C1819" s="11" t="s">
        <v>772</v>
      </c>
      <c r="D1819" s="556">
        <f>"мат"!C80</f>
        <v>3.108</v>
      </c>
      <c r="E1819" s="557"/>
      <c r="F1819" s="740">
        <v>4.3</v>
      </c>
      <c r="G1819" s="741"/>
      <c r="H1819" s="547">
        <f>D1819*F1819</f>
        <v>13.36</v>
      </c>
      <c r="I1819" s="13"/>
    </row>
    <row r="1820" spans="1:9" ht="15">
      <c r="A1820" s="9"/>
      <c r="B1820" s="112" t="s">
        <v>805</v>
      </c>
      <c r="C1820" s="9" t="s">
        <v>342</v>
      </c>
      <c r="D1820" s="9"/>
      <c r="E1820" s="146"/>
      <c r="F1820" s="731"/>
      <c r="G1820" s="732"/>
      <c r="H1820" s="545">
        <f>SUM(H1816:H1819)</f>
        <v>18.02</v>
      </c>
      <c r="I1820" s="13"/>
    </row>
    <row r="1821" spans="1:9" ht="15">
      <c r="A1821" s="11" t="s">
        <v>810</v>
      </c>
      <c r="B1821" s="13" t="s">
        <v>1065</v>
      </c>
      <c r="C1821" s="11" t="s">
        <v>342</v>
      </c>
      <c r="D1821" s="172"/>
      <c r="E1821" s="10"/>
      <c r="F1821" s="706"/>
      <c r="G1821" s="708"/>
      <c r="H1821" s="547">
        <f>H1832*1.07</f>
        <v>5.79</v>
      </c>
      <c r="I1821" s="13"/>
    </row>
    <row r="1822" spans="1:9" ht="15">
      <c r="A1822" s="558" t="s">
        <v>811</v>
      </c>
      <c r="B1822" s="559" t="s">
        <v>806</v>
      </c>
      <c r="C1822" s="11" t="s">
        <v>342</v>
      </c>
      <c r="D1822" s="148"/>
      <c r="E1822" s="170"/>
      <c r="F1822" s="729"/>
      <c r="G1822" s="730"/>
      <c r="H1822" s="560">
        <f>H1812+H1813+H1814+H1821</f>
        <v>238.42</v>
      </c>
      <c r="I1822" s="13"/>
    </row>
    <row r="1823" spans="1:9" ht="15">
      <c r="A1823" s="11" t="s">
        <v>812</v>
      </c>
      <c r="B1823" s="561" t="s">
        <v>1066</v>
      </c>
      <c r="C1823" s="11" t="s">
        <v>342</v>
      </c>
      <c r="D1823" s="11"/>
      <c r="E1823" s="169"/>
      <c r="F1823" s="729"/>
      <c r="G1823" s="730"/>
      <c r="H1823" s="560">
        <f>H1822</f>
        <v>238.42</v>
      </c>
      <c r="I1823" s="13"/>
    </row>
    <row r="1824" spans="1:9" ht="15">
      <c r="A1824" s="6"/>
      <c r="B1824" s="6"/>
      <c r="C1824" s="7"/>
      <c r="D1824" s="6"/>
      <c r="E1824" s="6"/>
      <c r="F1824" s="6"/>
      <c r="G1824" s="6"/>
      <c r="H1824" s="167"/>
      <c r="I1824" s="13"/>
    </row>
    <row r="1825" spans="1:9" ht="15">
      <c r="A1825" s="733" t="s">
        <v>1529</v>
      </c>
      <c r="B1825" s="733"/>
      <c r="C1825" s="733"/>
      <c r="D1825" s="733"/>
      <c r="E1825" s="733"/>
      <c r="F1825" s="733"/>
      <c r="G1825" s="733"/>
      <c r="H1825" s="733"/>
      <c r="I1825" s="13"/>
    </row>
    <row r="1826" spans="1:9" ht="15">
      <c r="A1826" s="707" t="s">
        <v>1068</v>
      </c>
      <c r="B1826" s="707"/>
      <c r="C1826" s="707"/>
      <c r="D1826" s="707"/>
      <c r="E1826" s="707"/>
      <c r="F1826" s="707"/>
      <c r="G1826" s="707"/>
      <c r="H1826" s="707"/>
      <c r="I1826" s="13"/>
    </row>
    <row r="1827" spans="1:9" ht="15">
      <c r="A1827" s="123" t="s">
        <v>1052</v>
      </c>
      <c r="B1827" s="397" t="s">
        <v>844</v>
      </c>
      <c r="C1827" s="123"/>
      <c r="D1827" s="397" t="s">
        <v>1069</v>
      </c>
      <c r="E1827" s="123" t="s">
        <v>1070</v>
      </c>
      <c r="F1827" s="703" t="s">
        <v>1071</v>
      </c>
      <c r="G1827" s="705"/>
      <c r="H1827" s="545" t="s">
        <v>1072</v>
      </c>
      <c r="I1827" s="13"/>
    </row>
    <row r="1828" spans="1:9" ht="15">
      <c r="A1828" s="9" t="s">
        <v>539</v>
      </c>
      <c r="B1828" s="10" t="s">
        <v>491</v>
      </c>
      <c r="C1828" s="9" t="s">
        <v>1073</v>
      </c>
      <c r="D1828" s="10" t="s">
        <v>1074</v>
      </c>
      <c r="E1828" s="9" t="s">
        <v>1075</v>
      </c>
      <c r="F1828" s="727" t="s">
        <v>1076</v>
      </c>
      <c r="G1828" s="728"/>
      <c r="H1828" s="101" t="s">
        <v>1077</v>
      </c>
      <c r="I1828" s="13"/>
    </row>
    <row r="1829" spans="1:9" ht="15">
      <c r="A1829" s="9"/>
      <c r="B1829" s="10" t="s">
        <v>1078</v>
      </c>
      <c r="C1829" s="9" t="s">
        <v>1079</v>
      </c>
      <c r="D1829" s="10" t="s">
        <v>342</v>
      </c>
      <c r="E1829" s="9" t="s">
        <v>1080</v>
      </c>
      <c r="F1829" s="727" t="s">
        <v>1081</v>
      </c>
      <c r="G1829" s="728"/>
      <c r="H1829" s="101" t="s">
        <v>1082</v>
      </c>
      <c r="I1829" s="13"/>
    </row>
    <row r="1830" spans="1:9" ht="15">
      <c r="A1830" s="11"/>
      <c r="B1830" s="241"/>
      <c r="C1830" s="11"/>
      <c r="D1830" s="241"/>
      <c r="E1830" s="11" t="s">
        <v>1083</v>
      </c>
      <c r="F1830" s="706"/>
      <c r="G1830" s="708"/>
      <c r="H1830" s="547" t="s">
        <v>1084</v>
      </c>
      <c r="I1830" s="13"/>
    </row>
    <row r="1831" spans="1:9" ht="30">
      <c r="A1831" s="123" t="s">
        <v>343</v>
      </c>
      <c r="B1831" s="396" t="s">
        <v>1582</v>
      </c>
      <c r="C1831" s="123">
        <v>1</v>
      </c>
      <c r="D1831" s="7">
        <v>34396</v>
      </c>
      <c r="E1831" s="123">
        <v>40</v>
      </c>
      <c r="F1831" s="703">
        <v>0.12</v>
      </c>
      <c r="G1831" s="705"/>
      <c r="H1831" s="562">
        <f>F1831*45.11</f>
        <v>5.41</v>
      </c>
      <c r="I1831" s="13"/>
    </row>
    <row r="1832" spans="1:9" ht="15">
      <c r="A1832" s="155"/>
      <c r="B1832" s="563" t="s">
        <v>701</v>
      </c>
      <c r="C1832" s="148"/>
      <c r="D1832" s="170"/>
      <c r="E1832" s="148"/>
      <c r="F1832" s="729"/>
      <c r="G1832" s="730"/>
      <c r="H1832" s="560">
        <f>H1831</f>
        <v>5.41</v>
      </c>
      <c r="I1832" s="13"/>
    </row>
    <row r="1833" spans="1:9" ht="15">
      <c r="A1833" s="6"/>
      <c r="B1833" s="6"/>
      <c r="C1833" s="7"/>
      <c r="D1833" s="6"/>
      <c r="E1833" s="6"/>
      <c r="F1833" s="6"/>
      <c r="G1833" s="6"/>
      <c r="H1833" s="167"/>
      <c r="I1833" s="13"/>
    </row>
    <row r="1834" spans="1:9" ht="15">
      <c r="A1834" s="6"/>
      <c r="B1834" s="6"/>
      <c r="C1834" s="7"/>
      <c r="D1834" s="6"/>
      <c r="E1834" s="6"/>
      <c r="F1834" s="6"/>
      <c r="G1834" s="6"/>
      <c r="H1834" s="167"/>
      <c r="I1834" s="13"/>
    </row>
    <row r="1835" spans="1:9" ht="15">
      <c r="A1835" s="6"/>
      <c r="B1835" s="6"/>
      <c r="C1835" s="7"/>
      <c r="D1835" s="6"/>
      <c r="E1835" s="6"/>
      <c r="F1835" s="6"/>
      <c r="G1835" s="6"/>
      <c r="H1835" s="167"/>
      <c r="I1835" s="13"/>
    </row>
    <row r="1836" spans="1:9" ht="15">
      <c r="A1836" s="6"/>
      <c r="B1836" s="6"/>
      <c r="C1836" s="7"/>
      <c r="D1836" s="6"/>
      <c r="E1836" s="6"/>
      <c r="F1836" s="6"/>
      <c r="G1836" s="6"/>
      <c r="H1836" s="167"/>
      <c r="I1836" s="13"/>
    </row>
    <row r="1837" spans="1:9" ht="15">
      <c r="A1837" s="6"/>
      <c r="B1837" s="6"/>
      <c r="C1837" s="7"/>
      <c r="D1837" s="6"/>
      <c r="E1837" s="6"/>
      <c r="F1837" s="6"/>
      <c r="G1837" s="6"/>
      <c r="H1837" s="167"/>
      <c r="I1837" s="13"/>
    </row>
    <row r="1838" spans="1:9" ht="15">
      <c r="A1838" s="6"/>
      <c r="B1838" s="6"/>
      <c r="C1838" s="7"/>
      <c r="D1838" s="6"/>
      <c r="E1838" s="6"/>
      <c r="F1838" s="6"/>
      <c r="G1838" s="6"/>
      <c r="H1838" s="167"/>
      <c r="I1838" s="13"/>
    </row>
    <row r="1839" spans="1:9" ht="15">
      <c r="A1839" s="6"/>
      <c r="B1839" s="6"/>
      <c r="C1839" s="7"/>
      <c r="D1839" s="6"/>
      <c r="E1839" s="6"/>
      <c r="F1839" s="6"/>
      <c r="G1839" s="6"/>
      <c r="H1839" s="167"/>
      <c r="I1839" s="13"/>
    </row>
    <row r="1840" spans="1:9" ht="15">
      <c r="A1840" s="6"/>
      <c r="B1840" s="6"/>
      <c r="C1840" s="7"/>
      <c r="D1840" s="6"/>
      <c r="E1840" s="6"/>
      <c r="F1840" s="6"/>
      <c r="G1840" s="6"/>
      <c r="H1840" s="167"/>
      <c r="I1840" s="13"/>
    </row>
    <row r="1841" spans="1:9" ht="15">
      <c r="A1841" s="6"/>
      <c r="B1841" s="6"/>
      <c r="C1841" s="7"/>
      <c r="D1841" s="6"/>
      <c r="E1841" s="6"/>
      <c r="F1841" s="6"/>
      <c r="G1841" s="6"/>
      <c r="H1841" s="167"/>
      <c r="I1841" s="13"/>
    </row>
    <row r="1842" spans="1:9" ht="15">
      <c r="A1842" s="6"/>
      <c r="B1842" s="6"/>
      <c r="C1842" s="7"/>
      <c r="D1842" s="6"/>
      <c r="E1842" s="6"/>
      <c r="F1842" s="6"/>
      <c r="G1842" s="6"/>
      <c r="H1842" s="167"/>
      <c r="I1842" s="13"/>
    </row>
    <row r="1843" spans="1:9" ht="15">
      <c r="A1843" s="6"/>
      <c r="B1843" s="6"/>
      <c r="C1843" s="7"/>
      <c r="D1843" s="6"/>
      <c r="E1843" s="6"/>
      <c r="F1843" s="6"/>
      <c r="G1843" s="6"/>
      <c r="H1843" s="167"/>
      <c r="I1843" s="13"/>
    </row>
    <row r="1844" spans="1:9" ht="15">
      <c r="A1844" s="6"/>
      <c r="B1844" s="6"/>
      <c r="C1844" s="7"/>
      <c r="D1844" s="6"/>
      <c r="E1844" s="6"/>
      <c r="F1844" s="6"/>
      <c r="G1844" s="6"/>
      <c r="H1844" s="167"/>
      <c r="I1844" s="13"/>
    </row>
    <row r="1845" spans="1:9" ht="15">
      <c r="A1845" s="6"/>
      <c r="B1845" s="6"/>
      <c r="C1845" s="7"/>
      <c r="D1845" s="6"/>
      <c r="E1845" s="6"/>
      <c r="F1845" s="6"/>
      <c r="G1845" s="6"/>
      <c r="H1845" s="167"/>
      <c r="I1845" s="13"/>
    </row>
    <row r="1846" spans="1:9" ht="15">
      <c r="A1846" s="6"/>
      <c r="B1846" s="6"/>
      <c r="C1846" s="7"/>
      <c r="D1846" s="6"/>
      <c r="E1846" s="6"/>
      <c r="F1846" s="6"/>
      <c r="G1846" s="6"/>
      <c r="H1846" s="167"/>
      <c r="I1846" s="13"/>
    </row>
    <row r="1847" spans="1:9" ht="15">
      <c r="A1847" s="6"/>
      <c r="B1847" s="6"/>
      <c r="C1847" s="7"/>
      <c r="D1847" s="6"/>
      <c r="E1847" s="6"/>
      <c r="F1847" s="6"/>
      <c r="G1847" s="6"/>
      <c r="H1847" s="167"/>
      <c r="I1847" s="13"/>
    </row>
    <row r="1848" spans="1:9" ht="15">
      <c r="A1848" s="6"/>
      <c r="B1848" s="6"/>
      <c r="C1848" s="7"/>
      <c r="D1848" s="6"/>
      <c r="E1848" s="6"/>
      <c r="F1848" s="6"/>
      <c r="G1848" s="6"/>
      <c r="H1848" s="167"/>
      <c r="I1848" s="13"/>
    </row>
    <row r="1849" spans="1:9" ht="15">
      <c r="A1849" s="6"/>
      <c r="B1849" s="6"/>
      <c r="C1849" s="7"/>
      <c r="D1849" s="6"/>
      <c r="E1849" s="6"/>
      <c r="F1849" s="6"/>
      <c r="G1849" s="6"/>
      <c r="H1849" s="167"/>
      <c r="I1849" s="13"/>
    </row>
    <row r="1850" spans="1:9" ht="15">
      <c r="A1850" s="6"/>
      <c r="B1850" s="6"/>
      <c r="C1850" s="7"/>
      <c r="D1850" s="6"/>
      <c r="E1850" s="6"/>
      <c r="F1850" s="6"/>
      <c r="G1850" s="6"/>
      <c r="H1850" s="167"/>
      <c r="I1850" s="13"/>
    </row>
    <row r="1851" spans="1:9" ht="15">
      <c r="A1851" s="751" t="s">
        <v>959</v>
      </c>
      <c r="B1851" s="751"/>
      <c r="C1851" s="751"/>
      <c r="D1851" s="751"/>
      <c r="E1851" s="751"/>
      <c r="F1851" s="751"/>
      <c r="G1851" s="751"/>
      <c r="H1851" s="751"/>
      <c r="I1851" s="13"/>
    </row>
    <row r="1852" spans="1:9" ht="15">
      <c r="A1852" s="733" t="s">
        <v>831</v>
      </c>
      <c r="B1852" s="733"/>
      <c r="C1852" s="733"/>
      <c r="D1852" s="733"/>
      <c r="E1852" s="733"/>
      <c r="F1852" s="733"/>
      <c r="G1852" s="733"/>
      <c r="H1852" s="733"/>
      <c r="I1852" s="13"/>
    </row>
    <row r="1853" spans="1:9" ht="15">
      <c r="A1853" s="745" t="s">
        <v>1530</v>
      </c>
      <c r="B1853" s="745"/>
      <c r="C1853" s="745"/>
      <c r="D1853" s="745"/>
      <c r="E1853" s="745"/>
      <c r="F1853" s="745"/>
      <c r="G1853" s="745"/>
      <c r="H1853" s="745"/>
      <c r="I1853" s="13"/>
    </row>
    <row r="1854" spans="1:9" ht="15">
      <c r="A1854" s="6"/>
      <c r="B1854" s="746" t="s">
        <v>1086</v>
      </c>
      <c r="C1854" s="746"/>
      <c r="D1854" s="746"/>
      <c r="E1854" s="6">
        <v>1</v>
      </c>
      <c r="F1854" s="6" t="s">
        <v>670</v>
      </c>
      <c r="G1854" s="6"/>
      <c r="H1854" s="167"/>
      <c r="I1854" s="13"/>
    </row>
    <row r="1855" spans="1:9" ht="15">
      <c r="A1855" s="6"/>
      <c r="B1855" s="746" t="s">
        <v>1087</v>
      </c>
      <c r="C1855" s="746"/>
      <c r="D1855" s="746"/>
      <c r="E1855" s="6">
        <v>0.2</v>
      </c>
      <c r="F1855" s="6" t="s">
        <v>1132</v>
      </c>
      <c r="G1855" s="6"/>
      <c r="H1855" s="167"/>
      <c r="I1855" s="13"/>
    </row>
    <row r="1856" spans="1:9" ht="15">
      <c r="A1856" s="6"/>
      <c r="B1856" s="744" t="s">
        <v>837</v>
      </c>
      <c r="C1856" s="744"/>
      <c r="D1856" s="744"/>
      <c r="E1856" s="6"/>
      <c r="F1856" s="6"/>
      <c r="G1856" s="6"/>
      <c r="H1856" s="167"/>
      <c r="I1856" s="13"/>
    </row>
    <row r="1857" spans="1:9" ht="15">
      <c r="A1857" s="6"/>
      <c r="B1857" s="744" t="s">
        <v>838</v>
      </c>
      <c r="C1857" s="744"/>
      <c r="D1857" s="744"/>
      <c r="E1857" s="6"/>
      <c r="F1857" s="6"/>
      <c r="G1857" s="6"/>
      <c r="H1857" s="167"/>
      <c r="I1857" s="13"/>
    </row>
    <row r="1858" spans="1:9" ht="15">
      <c r="A1858" s="6"/>
      <c r="B1858" s="744" t="s">
        <v>839</v>
      </c>
      <c r="C1858" s="744"/>
      <c r="D1858" s="744"/>
      <c r="E1858" s="6">
        <v>1.15</v>
      </c>
      <c r="F1858" s="400" t="s">
        <v>840</v>
      </c>
      <c r="G1858" s="733">
        <v>2.313</v>
      </c>
      <c r="H1858" s="733"/>
      <c r="I1858" s="13"/>
    </row>
    <row r="1859" spans="1:9" ht="15">
      <c r="A1859" s="6"/>
      <c r="B1859" s="744" t="s">
        <v>841</v>
      </c>
      <c r="C1859" s="744"/>
      <c r="D1859" s="744"/>
      <c r="E1859" s="6"/>
      <c r="F1859" s="6"/>
      <c r="G1859" s="6"/>
      <c r="H1859" s="167"/>
      <c r="I1859" s="13"/>
    </row>
    <row r="1860" spans="1:9" ht="15">
      <c r="A1860" s="6"/>
      <c r="B1860" s="744" t="s">
        <v>842</v>
      </c>
      <c r="C1860" s="744"/>
      <c r="D1860" s="744"/>
      <c r="E1860" s="6">
        <v>1.11</v>
      </c>
      <c r="F1860" s="6"/>
      <c r="G1860" s="6"/>
      <c r="H1860" s="167"/>
      <c r="I1860" s="13"/>
    </row>
    <row r="1861" spans="1:9" ht="15">
      <c r="A1861" s="6"/>
      <c r="B1861" s="744" t="s">
        <v>843</v>
      </c>
      <c r="C1861" s="744"/>
      <c r="D1861" s="744"/>
      <c r="E1861" s="6">
        <v>1.07</v>
      </c>
      <c r="F1861" s="6"/>
      <c r="G1861" s="6"/>
      <c r="H1861" s="167"/>
      <c r="I1861" s="13"/>
    </row>
    <row r="1862" spans="1:9" ht="15">
      <c r="A1862" s="123"/>
      <c r="B1862" s="566"/>
      <c r="C1862" s="123"/>
      <c r="D1862" s="544" t="s">
        <v>1049</v>
      </c>
      <c r="E1862" s="123" t="s">
        <v>1050</v>
      </c>
      <c r="F1862" s="703"/>
      <c r="G1862" s="705"/>
      <c r="H1862" s="545" t="s">
        <v>1051</v>
      </c>
      <c r="I1862" s="13"/>
    </row>
    <row r="1863" spans="1:9" ht="15">
      <c r="A1863" s="9" t="s">
        <v>1052</v>
      </c>
      <c r="B1863" s="546" t="s">
        <v>1091</v>
      </c>
      <c r="C1863" s="9" t="s">
        <v>1054</v>
      </c>
      <c r="D1863" s="9" t="s">
        <v>1055</v>
      </c>
      <c r="E1863" s="9" t="s">
        <v>335</v>
      </c>
      <c r="F1863" s="727" t="s">
        <v>1056</v>
      </c>
      <c r="G1863" s="728"/>
      <c r="H1863" s="101" t="s">
        <v>1057</v>
      </c>
      <c r="I1863" s="13"/>
    </row>
    <row r="1864" spans="1:9" ht="15">
      <c r="A1864" s="9" t="s">
        <v>539</v>
      </c>
      <c r="B1864" s="546"/>
      <c r="C1864" s="9" t="s">
        <v>309</v>
      </c>
      <c r="D1864" s="9" t="s">
        <v>1058</v>
      </c>
      <c r="E1864" s="9" t="s">
        <v>501</v>
      </c>
      <c r="F1864" s="742"/>
      <c r="G1864" s="743"/>
      <c r="H1864" s="101" t="s">
        <v>311</v>
      </c>
      <c r="I1864" s="13"/>
    </row>
    <row r="1865" spans="1:9" ht="15">
      <c r="A1865" s="9"/>
      <c r="B1865" s="567"/>
      <c r="C1865" s="9"/>
      <c r="D1865" s="113" t="s">
        <v>1059</v>
      </c>
      <c r="E1865" s="113"/>
      <c r="F1865" s="706"/>
      <c r="G1865" s="707"/>
      <c r="H1865" s="547"/>
      <c r="I1865" s="13"/>
    </row>
    <row r="1866" spans="1:9" ht="15">
      <c r="A1866" s="148">
        <v>1</v>
      </c>
      <c r="B1866" s="171">
        <v>2</v>
      </c>
      <c r="C1866" s="148">
        <v>3</v>
      </c>
      <c r="D1866" s="169">
        <v>4</v>
      </c>
      <c r="E1866" s="148">
        <v>5</v>
      </c>
      <c r="F1866" s="706">
        <v>6</v>
      </c>
      <c r="G1866" s="707"/>
      <c r="H1866" s="149">
        <v>7</v>
      </c>
      <c r="I1866" s="13"/>
    </row>
    <row r="1867" spans="1:9" ht="15">
      <c r="A1867" s="123" t="s">
        <v>343</v>
      </c>
      <c r="B1867" s="505" t="s">
        <v>1060</v>
      </c>
      <c r="C1867" s="123" t="s">
        <v>342</v>
      </c>
      <c r="D1867" s="398"/>
      <c r="E1867" s="548"/>
      <c r="F1867" s="703"/>
      <c r="G1867" s="705"/>
      <c r="H1867" s="545">
        <f>H1868+H1869</f>
        <v>229.66</v>
      </c>
      <c r="I1867" s="13"/>
    </row>
    <row r="1868" spans="1:9" ht="15">
      <c r="A1868" s="9"/>
      <c r="B1868" s="505" t="s">
        <v>235</v>
      </c>
      <c r="C1868" s="9" t="s">
        <v>1061</v>
      </c>
      <c r="D1868" s="172">
        <v>539</v>
      </c>
      <c r="E1868" s="159">
        <f>D1868*G1858</f>
        <v>1246.71</v>
      </c>
      <c r="F1868" s="754">
        <v>0.028</v>
      </c>
      <c r="G1868" s="755"/>
      <c r="H1868" s="101">
        <f>E1868*F1868</f>
        <v>34.91</v>
      </c>
      <c r="I1868" s="13"/>
    </row>
    <row r="1869" spans="1:9" ht="15">
      <c r="A1869" s="9"/>
      <c r="B1869" s="505" t="s">
        <v>398</v>
      </c>
      <c r="C1869" s="9" t="s">
        <v>1061</v>
      </c>
      <c r="D1869" s="574">
        <v>421</v>
      </c>
      <c r="E1869" s="159">
        <f>D1869*G1858</f>
        <v>973.77</v>
      </c>
      <c r="F1869" s="747">
        <v>0.2</v>
      </c>
      <c r="G1869" s="748"/>
      <c r="H1869" s="101">
        <f>E1869*F1869</f>
        <v>194.75</v>
      </c>
      <c r="I1869" s="13"/>
    </row>
    <row r="1870" spans="1:9" ht="15">
      <c r="A1870" s="9" t="s">
        <v>349</v>
      </c>
      <c r="B1870" s="13" t="s">
        <v>1062</v>
      </c>
      <c r="C1870" s="9" t="s">
        <v>342</v>
      </c>
      <c r="D1870" s="172"/>
      <c r="E1870" s="10"/>
      <c r="F1870" s="727"/>
      <c r="G1870" s="728"/>
      <c r="H1870" s="101">
        <f>H1867*0.079</f>
        <v>18.14</v>
      </c>
      <c r="I1870" s="13"/>
    </row>
    <row r="1871" spans="1:9" ht="15">
      <c r="A1871" s="9" t="s">
        <v>355</v>
      </c>
      <c r="B1871" s="13" t="s">
        <v>1063</v>
      </c>
      <c r="C1871" s="9" t="s">
        <v>342</v>
      </c>
      <c r="D1871" s="172"/>
      <c r="E1871" s="10"/>
      <c r="F1871" s="727"/>
      <c r="G1871" s="728"/>
      <c r="H1871" s="101">
        <f>H1867+H1870</f>
        <v>247.8</v>
      </c>
      <c r="I1871" s="13"/>
    </row>
    <row r="1872" spans="1:9" ht="15">
      <c r="A1872" s="9" t="s">
        <v>807</v>
      </c>
      <c r="B1872" s="13" t="s">
        <v>1064</v>
      </c>
      <c r="C1872" s="9" t="s">
        <v>342</v>
      </c>
      <c r="D1872" s="172"/>
      <c r="E1872" s="10"/>
      <c r="F1872" s="727"/>
      <c r="G1872" s="728"/>
      <c r="H1872" s="101">
        <f>H1871*1.15</f>
        <v>284.97</v>
      </c>
      <c r="I1872" s="13"/>
    </row>
    <row r="1873" spans="1:9" ht="45">
      <c r="A1873" s="9" t="s">
        <v>808</v>
      </c>
      <c r="B1873" s="581" t="s">
        <v>999</v>
      </c>
      <c r="C1873" s="9" t="s">
        <v>342</v>
      </c>
      <c r="D1873" s="172"/>
      <c r="E1873" s="10"/>
      <c r="F1873" s="727"/>
      <c r="G1873" s="728"/>
      <c r="H1873" s="101">
        <f>H1872*0.31</f>
        <v>88.34</v>
      </c>
      <c r="I1873" s="13"/>
    </row>
    <row r="1874" spans="1:9" ht="15">
      <c r="A1874" s="9">
        <v>6</v>
      </c>
      <c r="B1874" s="112" t="s">
        <v>798</v>
      </c>
      <c r="C1874" s="9" t="s">
        <v>799</v>
      </c>
      <c r="D1874" s="516">
        <f>H1880</f>
        <v>18.02</v>
      </c>
      <c r="E1874" s="101"/>
      <c r="F1874" s="749">
        <v>0.2</v>
      </c>
      <c r="G1874" s="750"/>
      <c r="H1874" s="101">
        <f>D1874*F1874</f>
        <v>3.6</v>
      </c>
      <c r="I1874" s="13"/>
    </row>
    <row r="1875" spans="1:9" ht="15">
      <c r="A1875" s="9"/>
      <c r="B1875" s="552" t="s">
        <v>800</v>
      </c>
      <c r="C1875" s="9"/>
      <c r="D1875" s="9"/>
      <c r="E1875" s="146"/>
      <c r="F1875" s="736"/>
      <c r="G1875" s="737"/>
      <c r="H1875" s="101"/>
      <c r="I1875" s="13"/>
    </row>
    <row r="1876" spans="1:9" ht="15">
      <c r="A1876" s="9"/>
      <c r="B1876" s="112" t="s">
        <v>801</v>
      </c>
      <c r="C1876" s="9" t="s">
        <v>777</v>
      </c>
      <c r="D1876" s="554">
        <f>"мат"!E89</f>
        <v>250</v>
      </c>
      <c r="E1876" s="101"/>
      <c r="F1876" s="738">
        <v>0.012</v>
      </c>
      <c r="G1876" s="739"/>
      <c r="H1876" s="101">
        <f>D1876*F1876*1.11</f>
        <v>3.33</v>
      </c>
      <c r="I1876" s="13"/>
    </row>
    <row r="1877" spans="1:9" ht="15">
      <c r="A1877" s="9"/>
      <c r="B1877" s="112" t="s">
        <v>802</v>
      </c>
      <c r="C1877" s="9" t="s">
        <v>697</v>
      </c>
      <c r="D1877" s="101">
        <f>"мат"!E90</f>
        <v>13</v>
      </c>
      <c r="E1877" s="555"/>
      <c r="F1877" s="736">
        <v>0.08</v>
      </c>
      <c r="G1877" s="737"/>
      <c r="H1877" s="101">
        <f>D1877*F1877*1.11</f>
        <v>1.15</v>
      </c>
      <c r="I1877" s="13"/>
    </row>
    <row r="1878" spans="1:9" ht="15">
      <c r="A1878" s="9"/>
      <c r="B1878" s="112" t="s">
        <v>803</v>
      </c>
      <c r="C1878" s="9" t="s">
        <v>697</v>
      </c>
      <c r="D1878" s="101">
        <f>"мат"!E91</f>
        <v>23</v>
      </c>
      <c r="E1878" s="555"/>
      <c r="F1878" s="738">
        <v>0.007</v>
      </c>
      <c r="G1878" s="739"/>
      <c r="H1878" s="101">
        <f>D1878*F1878*1.11</f>
        <v>0.18</v>
      </c>
      <c r="I1878" s="13"/>
    </row>
    <row r="1879" spans="1:9" ht="15">
      <c r="A1879" s="11"/>
      <c r="B1879" s="113" t="s">
        <v>804</v>
      </c>
      <c r="C1879" s="11" t="s">
        <v>772</v>
      </c>
      <c r="D1879" s="556">
        <f>"мат"!E80</f>
        <v>3.108</v>
      </c>
      <c r="E1879" s="557"/>
      <c r="F1879" s="740">
        <v>4.3</v>
      </c>
      <c r="G1879" s="741"/>
      <c r="H1879" s="547">
        <f>D1879*F1879</f>
        <v>13.36</v>
      </c>
      <c r="I1879" s="13"/>
    </row>
    <row r="1880" spans="1:9" ht="15">
      <c r="A1880" s="9"/>
      <c r="B1880" s="112" t="s">
        <v>805</v>
      </c>
      <c r="C1880" s="9" t="s">
        <v>342</v>
      </c>
      <c r="D1880" s="9"/>
      <c r="E1880" s="146"/>
      <c r="F1880" s="731"/>
      <c r="G1880" s="732"/>
      <c r="H1880" s="545">
        <f>SUM(H1876:H1879)</f>
        <v>18.02</v>
      </c>
      <c r="I1880" s="13"/>
    </row>
    <row r="1881" spans="1:9" ht="15">
      <c r="A1881" s="11" t="s">
        <v>810</v>
      </c>
      <c r="B1881" s="13" t="s">
        <v>1065</v>
      </c>
      <c r="C1881" s="11" t="s">
        <v>342</v>
      </c>
      <c r="D1881" s="172"/>
      <c r="E1881" s="10"/>
      <c r="F1881" s="706"/>
      <c r="G1881" s="708"/>
      <c r="H1881" s="547">
        <f>H1892*1.07</f>
        <v>9.65</v>
      </c>
      <c r="I1881" s="13"/>
    </row>
    <row r="1882" spans="1:9" ht="15">
      <c r="A1882" s="558" t="s">
        <v>811</v>
      </c>
      <c r="B1882" s="559" t="s">
        <v>806</v>
      </c>
      <c r="C1882" s="11" t="s">
        <v>342</v>
      </c>
      <c r="D1882" s="148"/>
      <c r="E1882" s="170"/>
      <c r="F1882" s="729"/>
      <c r="G1882" s="730"/>
      <c r="H1882" s="560">
        <f>H1872+H1873+H1874+H1881</f>
        <v>386.56</v>
      </c>
      <c r="I1882" s="13"/>
    </row>
    <row r="1883" spans="1:9" ht="15">
      <c r="A1883" s="11" t="s">
        <v>812</v>
      </c>
      <c r="B1883" s="561" t="s">
        <v>1066</v>
      </c>
      <c r="C1883" s="11" t="s">
        <v>342</v>
      </c>
      <c r="D1883" s="11"/>
      <c r="E1883" s="169"/>
      <c r="F1883" s="729"/>
      <c r="G1883" s="730"/>
      <c r="H1883" s="560">
        <f>H1882</f>
        <v>386.56</v>
      </c>
      <c r="I1883" s="13"/>
    </row>
    <row r="1884" spans="1:9" ht="15">
      <c r="A1884" s="6"/>
      <c r="B1884" s="6"/>
      <c r="C1884" s="7"/>
      <c r="D1884" s="6"/>
      <c r="E1884" s="6"/>
      <c r="F1884" s="6"/>
      <c r="G1884" s="6"/>
      <c r="H1884" s="167"/>
      <c r="I1884" s="13"/>
    </row>
    <row r="1885" spans="1:9" ht="15">
      <c r="A1885" s="733" t="s">
        <v>232</v>
      </c>
      <c r="B1885" s="733"/>
      <c r="C1885" s="733"/>
      <c r="D1885" s="733"/>
      <c r="E1885" s="733"/>
      <c r="F1885" s="733"/>
      <c r="G1885" s="733"/>
      <c r="H1885" s="733"/>
      <c r="I1885" s="13"/>
    </row>
    <row r="1886" spans="1:9" ht="15">
      <c r="A1886" s="707" t="s">
        <v>1068</v>
      </c>
      <c r="B1886" s="707"/>
      <c r="C1886" s="707"/>
      <c r="D1886" s="707"/>
      <c r="E1886" s="707"/>
      <c r="F1886" s="707"/>
      <c r="G1886" s="707"/>
      <c r="H1886" s="707"/>
      <c r="I1886" s="13"/>
    </row>
    <row r="1887" spans="1:9" ht="15">
      <c r="A1887" s="123" t="s">
        <v>1052</v>
      </c>
      <c r="B1887" s="397" t="s">
        <v>844</v>
      </c>
      <c r="C1887" s="123"/>
      <c r="D1887" s="397" t="s">
        <v>1069</v>
      </c>
      <c r="E1887" s="123" t="s">
        <v>1070</v>
      </c>
      <c r="F1887" s="703" t="s">
        <v>1071</v>
      </c>
      <c r="G1887" s="705"/>
      <c r="H1887" s="545" t="s">
        <v>1072</v>
      </c>
      <c r="I1887" s="13"/>
    </row>
    <row r="1888" spans="1:9" ht="15">
      <c r="A1888" s="9" t="s">
        <v>539</v>
      </c>
      <c r="B1888" s="10" t="s">
        <v>491</v>
      </c>
      <c r="C1888" s="9" t="s">
        <v>1073</v>
      </c>
      <c r="D1888" s="10" t="s">
        <v>1074</v>
      </c>
      <c r="E1888" s="9" t="s">
        <v>1075</v>
      </c>
      <c r="F1888" s="727" t="s">
        <v>1076</v>
      </c>
      <c r="G1888" s="728"/>
      <c r="H1888" s="101" t="s">
        <v>1077</v>
      </c>
      <c r="I1888" s="13"/>
    </row>
    <row r="1889" spans="1:9" ht="15">
      <c r="A1889" s="9"/>
      <c r="B1889" s="10" t="s">
        <v>1078</v>
      </c>
      <c r="C1889" s="9" t="s">
        <v>1079</v>
      </c>
      <c r="D1889" s="10" t="s">
        <v>342</v>
      </c>
      <c r="E1889" s="9" t="s">
        <v>1080</v>
      </c>
      <c r="F1889" s="727" t="s">
        <v>1081</v>
      </c>
      <c r="G1889" s="728"/>
      <c r="H1889" s="101" t="s">
        <v>1082</v>
      </c>
      <c r="I1889" s="13"/>
    </row>
    <row r="1890" spans="1:9" ht="15">
      <c r="A1890" s="11"/>
      <c r="B1890" s="241"/>
      <c r="C1890" s="11"/>
      <c r="D1890" s="241"/>
      <c r="E1890" s="11" t="s">
        <v>1083</v>
      </c>
      <c r="F1890" s="706"/>
      <c r="G1890" s="708"/>
      <c r="H1890" s="547" t="s">
        <v>1084</v>
      </c>
      <c r="I1890" s="13"/>
    </row>
    <row r="1891" spans="1:9" ht="30">
      <c r="A1891" s="123" t="s">
        <v>343</v>
      </c>
      <c r="B1891" s="396" t="s">
        <v>1582</v>
      </c>
      <c r="C1891" s="123">
        <v>1</v>
      </c>
      <c r="D1891" s="7">
        <v>34396</v>
      </c>
      <c r="E1891" s="123">
        <v>40</v>
      </c>
      <c r="F1891" s="703">
        <v>0.2</v>
      </c>
      <c r="G1891" s="705"/>
      <c r="H1891" s="562">
        <f>F1891*45.11</f>
        <v>9.02</v>
      </c>
      <c r="I1891" s="13"/>
    </row>
    <row r="1892" spans="1:9" ht="15">
      <c r="A1892" s="155"/>
      <c r="B1892" s="563" t="s">
        <v>701</v>
      </c>
      <c r="C1892" s="148"/>
      <c r="D1892" s="170"/>
      <c r="E1892" s="148"/>
      <c r="F1892" s="729"/>
      <c r="G1892" s="730"/>
      <c r="H1892" s="560">
        <f>H1891</f>
        <v>9.02</v>
      </c>
      <c r="I1892" s="13"/>
    </row>
    <row r="1893" spans="1:9" ht="15">
      <c r="A1893" s="6"/>
      <c r="B1893" s="6"/>
      <c r="C1893" s="7"/>
      <c r="D1893" s="6"/>
      <c r="E1893" s="6"/>
      <c r="F1893" s="6"/>
      <c r="G1893" s="6"/>
      <c r="H1893" s="167"/>
      <c r="I1893" s="13"/>
    </row>
    <row r="1894" spans="1:9" ht="15">
      <c r="A1894" s="6"/>
      <c r="B1894" s="6"/>
      <c r="C1894" s="7"/>
      <c r="D1894" s="6"/>
      <c r="E1894" s="6"/>
      <c r="F1894" s="6"/>
      <c r="G1894" s="6"/>
      <c r="H1894" s="167"/>
      <c r="I1894" s="13"/>
    </row>
    <row r="1895" spans="1:9" ht="15">
      <c r="A1895" s="6"/>
      <c r="B1895" s="6"/>
      <c r="C1895" s="7"/>
      <c r="D1895" s="6"/>
      <c r="E1895" s="6"/>
      <c r="F1895" s="6"/>
      <c r="G1895" s="6"/>
      <c r="H1895" s="167"/>
      <c r="I1895" s="13"/>
    </row>
    <row r="1896" spans="1:9" ht="15">
      <c r="A1896" s="6"/>
      <c r="B1896" s="6"/>
      <c r="C1896" s="7"/>
      <c r="D1896" s="6"/>
      <c r="E1896" s="6"/>
      <c r="F1896" s="6"/>
      <c r="G1896" s="6"/>
      <c r="H1896" s="167"/>
      <c r="I1896" s="13"/>
    </row>
    <row r="1897" spans="1:9" ht="15">
      <c r="A1897" s="6"/>
      <c r="B1897" s="6"/>
      <c r="C1897" s="7"/>
      <c r="D1897" s="6"/>
      <c r="E1897" s="6"/>
      <c r="F1897" s="6"/>
      <c r="G1897" s="6"/>
      <c r="H1897" s="167"/>
      <c r="I1897" s="13"/>
    </row>
    <row r="1898" spans="1:9" ht="15">
      <c r="A1898" s="6"/>
      <c r="B1898" s="6"/>
      <c r="C1898" s="7"/>
      <c r="D1898" s="6"/>
      <c r="E1898" s="6"/>
      <c r="F1898" s="6"/>
      <c r="G1898" s="6"/>
      <c r="H1898" s="167"/>
      <c r="I1898" s="13"/>
    </row>
    <row r="1899" spans="1:9" ht="15">
      <c r="A1899" s="6"/>
      <c r="B1899" s="6"/>
      <c r="C1899" s="7"/>
      <c r="D1899" s="6"/>
      <c r="E1899" s="6"/>
      <c r="F1899" s="6"/>
      <c r="G1899" s="6"/>
      <c r="H1899" s="167"/>
      <c r="I1899" s="13"/>
    </row>
    <row r="1900" spans="1:9" ht="15">
      <c r="A1900" s="6"/>
      <c r="B1900" s="6"/>
      <c r="C1900" s="7"/>
      <c r="D1900" s="6"/>
      <c r="E1900" s="6"/>
      <c r="F1900" s="6"/>
      <c r="G1900" s="6"/>
      <c r="H1900" s="167"/>
      <c r="I1900" s="13"/>
    </row>
    <row r="1901" spans="1:9" ht="15">
      <c r="A1901" s="6"/>
      <c r="B1901" s="6"/>
      <c r="C1901" s="7"/>
      <c r="D1901" s="6"/>
      <c r="E1901" s="6"/>
      <c r="F1901" s="6"/>
      <c r="G1901" s="6"/>
      <c r="H1901" s="167"/>
      <c r="I1901" s="13"/>
    </row>
    <row r="1902" spans="1:9" ht="15">
      <c r="A1902" s="6"/>
      <c r="B1902" s="6"/>
      <c r="C1902" s="7"/>
      <c r="D1902" s="6"/>
      <c r="E1902" s="6"/>
      <c r="F1902" s="6"/>
      <c r="G1902" s="6"/>
      <c r="H1902" s="167"/>
      <c r="I1902" s="13"/>
    </row>
    <row r="1903" spans="1:9" ht="15">
      <c r="A1903" s="6"/>
      <c r="B1903" s="6"/>
      <c r="C1903" s="7"/>
      <c r="D1903" s="6"/>
      <c r="E1903" s="6"/>
      <c r="F1903" s="6"/>
      <c r="G1903" s="6"/>
      <c r="H1903" s="167"/>
      <c r="I1903" s="13"/>
    </row>
    <row r="1904" spans="1:9" ht="15">
      <c r="A1904" s="6"/>
      <c r="B1904" s="6"/>
      <c r="C1904" s="7"/>
      <c r="D1904" s="6"/>
      <c r="E1904" s="6"/>
      <c r="F1904" s="6"/>
      <c r="G1904" s="6"/>
      <c r="H1904" s="167"/>
      <c r="I1904" s="13"/>
    </row>
    <row r="1905" spans="1:9" ht="15">
      <c r="A1905" s="6"/>
      <c r="B1905" s="6"/>
      <c r="C1905" s="7"/>
      <c r="D1905" s="6"/>
      <c r="E1905" s="6"/>
      <c r="F1905" s="6"/>
      <c r="G1905" s="6"/>
      <c r="H1905" s="167"/>
      <c r="I1905" s="13"/>
    </row>
    <row r="1906" spans="1:9" ht="15">
      <c r="A1906" s="6"/>
      <c r="B1906" s="6"/>
      <c r="C1906" s="7"/>
      <c r="D1906" s="6"/>
      <c r="E1906" s="6"/>
      <c r="F1906" s="6"/>
      <c r="G1906" s="6"/>
      <c r="H1906" s="167"/>
      <c r="I1906" s="13"/>
    </row>
    <row r="1907" spans="1:9" ht="15">
      <c r="A1907" s="6"/>
      <c r="B1907" s="6"/>
      <c r="C1907" s="7"/>
      <c r="D1907" s="6"/>
      <c r="E1907" s="6"/>
      <c r="F1907" s="6"/>
      <c r="G1907" s="6"/>
      <c r="H1907" s="167"/>
      <c r="I1907" s="13"/>
    </row>
    <row r="1908" spans="1:9" ht="15">
      <c r="A1908" s="6"/>
      <c r="B1908" s="6"/>
      <c r="C1908" s="7"/>
      <c r="D1908" s="6"/>
      <c r="E1908" s="6"/>
      <c r="F1908" s="6"/>
      <c r="G1908" s="6"/>
      <c r="H1908" s="167"/>
      <c r="I1908" s="13"/>
    </row>
    <row r="1909" spans="1:9" ht="15">
      <c r="A1909" s="6"/>
      <c r="B1909" s="6"/>
      <c r="C1909" s="7"/>
      <c r="D1909" s="6"/>
      <c r="E1909" s="6"/>
      <c r="F1909" s="6"/>
      <c r="G1909" s="6"/>
      <c r="H1909" s="167"/>
      <c r="I1909" s="13"/>
    </row>
    <row r="1910" spans="1:9" ht="15">
      <c r="A1910" s="751" t="s">
        <v>960</v>
      </c>
      <c r="B1910" s="751"/>
      <c r="C1910" s="751"/>
      <c r="D1910" s="751"/>
      <c r="E1910" s="751"/>
      <c r="F1910" s="751"/>
      <c r="G1910" s="751"/>
      <c r="H1910" s="751"/>
      <c r="I1910" s="13"/>
    </row>
    <row r="1911" spans="1:9" ht="15">
      <c r="A1911" s="733" t="s">
        <v>831</v>
      </c>
      <c r="B1911" s="733"/>
      <c r="C1911" s="733"/>
      <c r="D1911" s="733"/>
      <c r="E1911" s="733"/>
      <c r="F1911" s="733"/>
      <c r="G1911" s="733"/>
      <c r="H1911" s="733"/>
      <c r="I1911" s="13"/>
    </row>
    <row r="1912" spans="1:9" ht="15">
      <c r="A1912" s="745" t="s">
        <v>636</v>
      </c>
      <c r="B1912" s="745"/>
      <c r="C1912" s="745"/>
      <c r="D1912" s="745"/>
      <c r="E1912" s="745"/>
      <c r="F1912" s="745"/>
      <c r="G1912" s="745"/>
      <c r="H1912" s="745"/>
      <c r="I1912" s="13"/>
    </row>
    <row r="1913" spans="1:9" ht="15">
      <c r="A1913" s="6"/>
      <c r="B1913" s="746" t="s">
        <v>1086</v>
      </c>
      <c r="C1913" s="746"/>
      <c r="D1913" s="746"/>
      <c r="E1913" s="6">
        <v>1</v>
      </c>
      <c r="F1913" s="6" t="s">
        <v>670</v>
      </c>
      <c r="G1913" s="6"/>
      <c r="H1913" s="167"/>
      <c r="I1913" s="13"/>
    </row>
    <row r="1914" spans="1:9" ht="15">
      <c r="A1914" s="6"/>
      <c r="B1914" s="746" t="s">
        <v>1087</v>
      </c>
      <c r="C1914" s="746"/>
      <c r="D1914" s="746"/>
      <c r="E1914" s="6">
        <v>0.18</v>
      </c>
      <c r="F1914" s="6" t="s">
        <v>1132</v>
      </c>
      <c r="G1914" s="6"/>
      <c r="H1914" s="167"/>
      <c r="I1914" s="13"/>
    </row>
    <row r="1915" spans="1:9" ht="15">
      <c r="A1915" s="6"/>
      <c r="B1915" s="744" t="s">
        <v>837</v>
      </c>
      <c r="C1915" s="744"/>
      <c r="D1915" s="744"/>
      <c r="E1915" s="6"/>
      <c r="F1915" s="6"/>
      <c r="G1915" s="6"/>
      <c r="H1915" s="167"/>
      <c r="I1915" s="13"/>
    </row>
    <row r="1916" spans="1:9" ht="15">
      <c r="A1916" s="6"/>
      <c r="B1916" s="744" t="s">
        <v>838</v>
      </c>
      <c r="C1916" s="744"/>
      <c r="D1916" s="744"/>
      <c r="E1916" s="6"/>
      <c r="F1916" s="6"/>
      <c r="G1916" s="6"/>
      <c r="H1916" s="167"/>
      <c r="I1916" s="13"/>
    </row>
    <row r="1917" spans="1:9" ht="15">
      <c r="A1917" s="6"/>
      <c r="B1917" s="744" t="s">
        <v>839</v>
      </c>
      <c r="C1917" s="744"/>
      <c r="D1917" s="744"/>
      <c r="E1917" s="6">
        <v>1.15</v>
      </c>
      <c r="F1917" s="400" t="s">
        <v>840</v>
      </c>
      <c r="G1917" s="733">
        <v>2.313</v>
      </c>
      <c r="H1917" s="733"/>
      <c r="I1917" s="13"/>
    </row>
    <row r="1918" spans="1:9" ht="15">
      <c r="A1918" s="6"/>
      <c r="B1918" s="744" t="s">
        <v>841</v>
      </c>
      <c r="C1918" s="744"/>
      <c r="D1918" s="744"/>
      <c r="E1918" s="6"/>
      <c r="F1918" s="6"/>
      <c r="G1918" s="6"/>
      <c r="H1918" s="167"/>
      <c r="I1918" s="13"/>
    </row>
    <row r="1919" spans="1:9" ht="15">
      <c r="A1919" s="6"/>
      <c r="B1919" s="744" t="s">
        <v>842</v>
      </c>
      <c r="C1919" s="744"/>
      <c r="D1919" s="744"/>
      <c r="E1919" s="6">
        <v>1.11</v>
      </c>
      <c r="F1919" s="6"/>
      <c r="G1919" s="6"/>
      <c r="H1919" s="167"/>
      <c r="I1919" s="13"/>
    </row>
    <row r="1920" spans="1:9" ht="15">
      <c r="A1920" s="6"/>
      <c r="B1920" s="744" t="s">
        <v>843</v>
      </c>
      <c r="C1920" s="744"/>
      <c r="D1920" s="744"/>
      <c r="E1920" s="6">
        <v>1.07</v>
      </c>
      <c r="F1920" s="6"/>
      <c r="G1920" s="6"/>
      <c r="H1920" s="167"/>
      <c r="I1920" s="13"/>
    </row>
    <row r="1921" spans="1:9" ht="15">
      <c r="A1921" s="123"/>
      <c r="B1921" s="566"/>
      <c r="C1921" s="123"/>
      <c r="D1921" s="544" t="s">
        <v>1049</v>
      </c>
      <c r="E1921" s="123" t="s">
        <v>1050</v>
      </c>
      <c r="F1921" s="703"/>
      <c r="G1921" s="705"/>
      <c r="H1921" s="545" t="s">
        <v>1051</v>
      </c>
      <c r="I1921" s="13"/>
    </row>
    <row r="1922" spans="1:9" ht="15">
      <c r="A1922" s="9" t="s">
        <v>1052</v>
      </c>
      <c r="B1922" s="546" t="s">
        <v>1091</v>
      </c>
      <c r="C1922" s="9" t="s">
        <v>1054</v>
      </c>
      <c r="D1922" s="9" t="s">
        <v>1055</v>
      </c>
      <c r="E1922" s="9" t="s">
        <v>335</v>
      </c>
      <c r="F1922" s="727" t="s">
        <v>1056</v>
      </c>
      <c r="G1922" s="728"/>
      <c r="H1922" s="101" t="s">
        <v>1057</v>
      </c>
      <c r="I1922" s="13"/>
    </row>
    <row r="1923" spans="1:9" ht="15">
      <c r="A1923" s="9" t="s">
        <v>539</v>
      </c>
      <c r="B1923" s="546"/>
      <c r="C1923" s="9" t="s">
        <v>309</v>
      </c>
      <c r="D1923" s="9" t="s">
        <v>1058</v>
      </c>
      <c r="E1923" s="9" t="s">
        <v>501</v>
      </c>
      <c r="F1923" s="742"/>
      <c r="G1923" s="743"/>
      <c r="H1923" s="101" t="s">
        <v>311</v>
      </c>
      <c r="I1923" s="13"/>
    </row>
    <row r="1924" spans="1:9" ht="15">
      <c r="A1924" s="9"/>
      <c r="B1924" s="567"/>
      <c r="C1924" s="9"/>
      <c r="D1924" s="113" t="s">
        <v>1059</v>
      </c>
      <c r="E1924" s="113"/>
      <c r="F1924" s="706"/>
      <c r="G1924" s="707"/>
      <c r="H1924" s="547"/>
      <c r="I1924" s="13"/>
    </row>
    <row r="1925" spans="1:9" ht="15">
      <c r="A1925" s="148">
        <v>1</v>
      </c>
      <c r="B1925" s="171">
        <v>2</v>
      </c>
      <c r="C1925" s="148">
        <v>3</v>
      </c>
      <c r="D1925" s="169">
        <v>4</v>
      </c>
      <c r="E1925" s="148">
        <v>5</v>
      </c>
      <c r="F1925" s="706">
        <v>6</v>
      </c>
      <c r="G1925" s="707"/>
      <c r="H1925" s="149">
        <v>7</v>
      </c>
      <c r="I1925" s="13"/>
    </row>
    <row r="1926" spans="1:9" ht="15">
      <c r="A1926" s="123" t="s">
        <v>343</v>
      </c>
      <c r="B1926" s="505" t="s">
        <v>1060</v>
      </c>
      <c r="C1926" s="123" t="s">
        <v>342</v>
      </c>
      <c r="D1926" s="398"/>
      <c r="E1926" s="548"/>
      <c r="F1926" s="703"/>
      <c r="G1926" s="705"/>
      <c r="H1926" s="545">
        <f>H1927+H1928</f>
        <v>225.15</v>
      </c>
      <c r="I1926" s="13"/>
    </row>
    <row r="1927" spans="1:9" ht="15">
      <c r="A1927" s="9"/>
      <c r="B1927" s="505" t="s">
        <v>235</v>
      </c>
      <c r="C1927" s="9" t="s">
        <v>1061</v>
      </c>
      <c r="D1927" s="172">
        <v>539</v>
      </c>
      <c r="E1927" s="159">
        <f>D1927*G1917</f>
        <v>1246.71</v>
      </c>
      <c r="F1927" s="754">
        <v>0.04</v>
      </c>
      <c r="G1927" s="755"/>
      <c r="H1927" s="101">
        <f>E1927*F1927</f>
        <v>49.87</v>
      </c>
      <c r="I1927" s="13"/>
    </row>
    <row r="1928" spans="1:9" ht="15">
      <c r="A1928" s="9"/>
      <c r="B1928" s="505" t="s">
        <v>398</v>
      </c>
      <c r="C1928" s="9" t="s">
        <v>1061</v>
      </c>
      <c r="D1928" s="574">
        <v>421</v>
      </c>
      <c r="E1928" s="159">
        <f>D1928*G1917</f>
        <v>973.77</v>
      </c>
      <c r="F1928" s="747">
        <v>0.18</v>
      </c>
      <c r="G1928" s="748"/>
      <c r="H1928" s="101">
        <f>E1928*F1928</f>
        <v>175.28</v>
      </c>
      <c r="I1928" s="13"/>
    </row>
    <row r="1929" spans="1:9" ht="15">
      <c r="A1929" s="9" t="s">
        <v>349</v>
      </c>
      <c r="B1929" s="13" t="s">
        <v>1062</v>
      </c>
      <c r="C1929" s="9" t="s">
        <v>342</v>
      </c>
      <c r="D1929" s="172"/>
      <c r="E1929" s="10"/>
      <c r="F1929" s="727"/>
      <c r="G1929" s="728"/>
      <c r="H1929" s="101">
        <f>H1926*0.079</f>
        <v>17.79</v>
      </c>
      <c r="I1929" s="13"/>
    </row>
    <row r="1930" spans="1:9" ht="15">
      <c r="A1930" s="9" t="s">
        <v>355</v>
      </c>
      <c r="B1930" s="13" t="s">
        <v>1063</v>
      </c>
      <c r="C1930" s="9" t="s">
        <v>342</v>
      </c>
      <c r="D1930" s="172"/>
      <c r="E1930" s="10"/>
      <c r="F1930" s="727"/>
      <c r="G1930" s="728"/>
      <c r="H1930" s="101">
        <f>H1926+H1929</f>
        <v>242.94</v>
      </c>
      <c r="I1930" s="13"/>
    </row>
    <row r="1931" spans="1:9" ht="15">
      <c r="A1931" s="9" t="s">
        <v>807</v>
      </c>
      <c r="B1931" s="13" t="s">
        <v>1064</v>
      </c>
      <c r="C1931" s="9" t="s">
        <v>342</v>
      </c>
      <c r="D1931" s="172"/>
      <c r="E1931" s="10"/>
      <c r="F1931" s="727"/>
      <c r="G1931" s="728"/>
      <c r="H1931" s="101">
        <f>H1930*1.15</f>
        <v>279.38</v>
      </c>
      <c r="I1931" s="13"/>
    </row>
    <row r="1932" spans="1:9" ht="28.5" customHeight="1">
      <c r="A1932" s="9" t="s">
        <v>808</v>
      </c>
      <c r="B1932" s="581" t="s">
        <v>999</v>
      </c>
      <c r="C1932" s="9" t="s">
        <v>342</v>
      </c>
      <c r="D1932" s="172"/>
      <c r="E1932" s="10"/>
      <c r="F1932" s="727"/>
      <c r="G1932" s="728"/>
      <c r="H1932" s="101">
        <f>H1931*0.31</f>
        <v>86.61</v>
      </c>
      <c r="I1932" s="13"/>
    </row>
    <row r="1933" spans="1:9" ht="15">
      <c r="A1933" s="9">
        <v>6</v>
      </c>
      <c r="B1933" s="112" t="s">
        <v>798</v>
      </c>
      <c r="C1933" s="9" t="s">
        <v>799</v>
      </c>
      <c r="D1933" s="516">
        <f>H1939</f>
        <v>18.02</v>
      </c>
      <c r="E1933" s="101"/>
      <c r="F1933" s="749">
        <v>0.18</v>
      </c>
      <c r="G1933" s="750"/>
      <c r="H1933" s="101">
        <f>D1933*F1933</f>
        <v>3.24</v>
      </c>
      <c r="I1933" s="13"/>
    </row>
    <row r="1934" spans="1:9" ht="15">
      <c r="A1934" s="9"/>
      <c r="B1934" s="552" t="s">
        <v>800</v>
      </c>
      <c r="C1934" s="9"/>
      <c r="D1934" s="9"/>
      <c r="E1934" s="146"/>
      <c r="F1934" s="736"/>
      <c r="G1934" s="737"/>
      <c r="H1934" s="101"/>
      <c r="I1934" s="13"/>
    </row>
    <row r="1935" spans="1:9" ht="15">
      <c r="A1935" s="9"/>
      <c r="B1935" s="112" t="s">
        <v>801</v>
      </c>
      <c r="C1935" s="9" t="s">
        <v>777</v>
      </c>
      <c r="D1935" s="554">
        <f>"мат"!E89</f>
        <v>250</v>
      </c>
      <c r="E1935" s="101"/>
      <c r="F1935" s="738">
        <v>0.012</v>
      </c>
      <c r="G1935" s="739"/>
      <c r="H1935" s="101">
        <f>D1935*F1935*1.11</f>
        <v>3.33</v>
      </c>
      <c r="I1935" s="13"/>
    </row>
    <row r="1936" spans="1:9" ht="15">
      <c r="A1936" s="9"/>
      <c r="B1936" s="112" t="s">
        <v>802</v>
      </c>
      <c r="C1936" s="9" t="s">
        <v>697</v>
      </c>
      <c r="D1936" s="101">
        <f>"мат"!E90</f>
        <v>13</v>
      </c>
      <c r="E1936" s="555"/>
      <c r="F1936" s="736">
        <v>0.08</v>
      </c>
      <c r="G1936" s="737"/>
      <c r="H1936" s="101">
        <f>D1936*F1936*1.11</f>
        <v>1.15</v>
      </c>
      <c r="I1936" s="13"/>
    </row>
    <row r="1937" spans="1:9" ht="15">
      <c r="A1937" s="9"/>
      <c r="B1937" s="112" t="s">
        <v>803</v>
      </c>
      <c r="C1937" s="9" t="s">
        <v>697</v>
      </c>
      <c r="D1937" s="101">
        <f>"мат"!E91</f>
        <v>23</v>
      </c>
      <c r="E1937" s="555"/>
      <c r="F1937" s="738">
        <v>0.007</v>
      </c>
      <c r="G1937" s="739"/>
      <c r="H1937" s="101">
        <f>D1937*F1937*1.11</f>
        <v>0.18</v>
      </c>
      <c r="I1937" s="13"/>
    </row>
    <row r="1938" spans="1:9" ht="15">
      <c r="A1938" s="11"/>
      <c r="B1938" s="113" t="s">
        <v>804</v>
      </c>
      <c r="C1938" s="11" t="s">
        <v>772</v>
      </c>
      <c r="D1938" s="556">
        <f>"мат"!E80</f>
        <v>3.108</v>
      </c>
      <c r="E1938" s="557"/>
      <c r="F1938" s="740">
        <v>4.3</v>
      </c>
      <c r="G1938" s="741"/>
      <c r="H1938" s="547">
        <f>D1938*F1938</f>
        <v>13.36</v>
      </c>
      <c r="I1938" s="13"/>
    </row>
    <row r="1939" spans="1:9" ht="15">
      <c r="A1939" s="9"/>
      <c r="B1939" s="112" t="s">
        <v>805</v>
      </c>
      <c r="C1939" s="9" t="s">
        <v>342</v>
      </c>
      <c r="D1939" s="9"/>
      <c r="E1939" s="146"/>
      <c r="F1939" s="731"/>
      <c r="G1939" s="732"/>
      <c r="H1939" s="545">
        <f>SUM(H1935:H1938)</f>
        <v>18.02</v>
      </c>
      <c r="I1939" s="13"/>
    </row>
    <row r="1940" spans="1:9" ht="15">
      <c r="A1940" s="11" t="s">
        <v>810</v>
      </c>
      <c r="B1940" s="13" t="s">
        <v>1065</v>
      </c>
      <c r="C1940" s="11" t="s">
        <v>342</v>
      </c>
      <c r="D1940" s="172"/>
      <c r="E1940" s="10"/>
      <c r="F1940" s="706"/>
      <c r="G1940" s="708"/>
      <c r="H1940" s="547">
        <f>H1951*1.07</f>
        <v>8.69</v>
      </c>
      <c r="I1940" s="13"/>
    </row>
    <row r="1941" spans="1:9" ht="15">
      <c r="A1941" s="558" t="s">
        <v>811</v>
      </c>
      <c r="B1941" s="559" t="s">
        <v>806</v>
      </c>
      <c r="C1941" s="11" t="s">
        <v>342</v>
      </c>
      <c r="D1941" s="148"/>
      <c r="E1941" s="170"/>
      <c r="F1941" s="729"/>
      <c r="G1941" s="730"/>
      <c r="H1941" s="560">
        <f>H1931+H1932+H1933+H1940</f>
        <v>377.92</v>
      </c>
      <c r="I1941" s="13"/>
    </row>
    <row r="1942" spans="1:9" ht="15">
      <c r="A1942" s="11" t="s">
        <v>812</v>
      </c>
      <c r="B1942" s="561" t="s">
        <v>1066</v>
      </c>
      <c r="C1942" s="11" t="s">
        <v>342</v>
      </c>
      <c r="D1942" s="11"/>
      <c r="E1942" s="169"/>
      <c r="F1942" s="729"/>
      <c r="G1942" s="730"/>
      <c r="H1942" s="560">
        <f>H1941</f>
        <v>377.92</v>
      </c>
      <c r="I1942" s="13"/>
    </row>
    <row r="1943" spans="1:9" ht="15">
      <c r="A1943" s="6"/>
      <c r="B1943" s="6"/>
      <c r="C1943" s="7"/>
      <c r="D1943" s="6"/>
      <c r="E1943" s="6"/>
      <c r="F1943" s="6"/>
      <c r="G1943" s="6"/>
      <c r="H1943" s="167"/>
      <c r="I1943" s="13"/>
    </row>
    <row r="1944" spans="1:9" ht="15">
      <c r="A1944" s="733" t="s">
        <v>1531</v>
      </c>
      <c r="B1944" s="733"/>
      <c r="C1944" s="733"/>
      <c r="D1944" s="733"/>
      <c r="E1944" s="733"/>
      <c r="F1944" s="733"/>
      <c r="G1944" s="733"/>
      <c r="H1944" s="733"/>
      <c r="I1944" s="13"/>
    </row>
    <row r="1945" spans="1:9" ht="15">
      <c r="A1945" s="707" t="s">
        <v>1068</v>
      </c>
      <c r="B1945" s="707"/>
      <c r="C1945" s="707"/>
      <c r="D1945" s="707"/>
      <c r="E1945" s="707"/>
      <c r="F1945" s="707"/>
      <c r="G1945" s="707"/>
      <c r="H1945" s="707"/>
      <c r="I1945" s="13"/>
    </row>
    <row r="1946" spans="1:9" ht="15">
      <c r="A1946" s="123" t="s">
        <v>1052</v>
      </c>
      <c r="B1946" s="397" t="s">
        <v>844</v>
      </c>
      <c r="C1946" s="123"/>
      <c r="D1946" s="397" t="s">
        <v>1069</v>
      </c>
      <c r="E1946" s="123" t="s">
        <v>1070</v>
      </c>
      <c r="F1946" s="703" t="s">
        <v>1071</v>
      </c>
      <c r="G1946" s="705"/>
      <c r="H1946" s="545" t="s">
        <v>1072</v>
      </c>
      <c r="I1946" s="13"/>
    </row>
    <row r="1947" spans="1:9" ht="15">
      <c r="A1947" s="9" t="s">
        <v>539</v>
      </c>
      <c r="B1947" s="10" t="s">
        <v>491</v>
      </c>
      <c r="C1947" s="9" t="s">
        <v>1073</v>
      </c>
      <c r="D1947" s="10" t="s">
        <v>1074</v>
      </c>
      <c r="E1947" s="9" t="s">
        <v>1075</v>
      </c>
      <c r="F1947" s="727" t="s">
        <v>1076</v>
      </c>
      <c r="G1947" s="728"/>
      <c r="H1947" s="101" t="s">
        <v>1077</v>
      </c>
      <c r="I1947" s="13"/>
    </row>
    <row r="1948" spans="1:9" ht="15">
      <c r="A1948" s="9"/>
      <c r="B1948" s="10" t="s">
        <v>1078</v>
      </c>
      <c r="C1948" s="9" t="s">
        <v>1079</v>
      </c>
      <c r="D1948" s="10" t="s">
        <v>342</v>
      </c>
      <c r="E1948" s="9" t="s">
        <v>1080</v>
      </c>
      <c r="F1948" s="727" t="s">
        <v>1081</v>
      </c>
      <c r="G1948" s="728"/>
      <c r="H1948" s="101" t="s">
        <v>1082</v>
      </c>
      <c r="I1948" s="13"/>
    </row>
    <row r="1949" spans="1:9" ht="15">
      <c r="A1949" s="11"/>
      <c r="B1949" s="241"/>
      <c r="C1949" s="11"/>
      <c r="D1949" s="241"/>
      <c r="E1949" s="11" t="s">
        <v>1083</v>
      </c>
      <c r="F1949" s="706"/>
      <c r="G1949" s="708"/>
      <c r="H1949" s="547" t="s">
        <v>1084</v>
      </c>
      <c r="I1949" s="13"/>
    </row>
    <row r="1950" spans="1:9" ht="30">
      <c r="A1950" s="123" t="s">
        <v>343</v>
      </c>
      <c r="B1950" s="396" t="s">
        <v>1582</v>
      </c>
      <c r="C1950" s="123">
        <v>1</v>
      </c>
      <c r="D1950" s="7">
        <v>34396</v>
      </c>
      <c r="E1950" s="123">
        <v>40</v>
      </c>
      <c r="F1950" s="703">
        <v>0.18</v>
      </c>
      <c r="G1950" s="705"/>
      <c r="H1950" s="562">
        <f>F1950*45.11</f>
        <v>8.12</v>
      </c>
      <c r="I1950" s="13"/>
    </row>
    <row r="1951" spans="1:9" ht="15">
      <c r="A1951" s="155"/>
      <c r="B1951" s="563" t="s">
        <v>701</v>
      </c>
      <c r="C1951" s="148"/>
      <c r="D1951" s="170"/>
      <c r="E1951" s="148"/>
      <c r="F1951" s="729"/>
      <c r="G1951" s="730"/>
      <c r="H1951" s="560">
        <f>H1950</f>
        <v>8.12</v>
      </c>
      <c r="I1951" s="13"/>
    </row>
    <row r="1952" spans="1:9" ht="15">
      <c r="A1952" s="6"/>
      <c r="B1952" s="6"/>
      <c r="C1952" s="7"/>
      <c r="D1952" s="6"/>
      <c r="E1952" s="6"/>
      <c r="F1952" s="6"/>
      <c r="G1952" s="6"/>
      <c r="H1952" s="167"/>
      <c r="I1952" s="13"/>
    </row>
    <row r="1953" spans="1:9" ht="15">
      <c r="A1953" s="6"/>
      <c r="B1953" s="6"/>
      <c r="C1953" s="7"/>
      <c r="D1953" s="6"/>
      <c r="E1953" s="6"/>
      <c r="F1953" s="6"/>
      <c r="G1953" s="6"/>
      <c r="H1953" s="167"/>
      <c r="I1953" s="13"/>
    </row>
    <row r="1954" spans="1:9" ht="15">
      <c r="A1954" s="6"/>
      <c r="B1954" s="6"/>
      <c r="C1954" s="7"/>
      <c r="D1954" s="6"/>
      <c r="E1954" s="6"/>
      <c r="F1954" s="6"/>
      <c r="G1954" s="6"/>
      <c r="H1954" s="167"/>
      <c r="I1954" s="13"/>
    </row>
    <row r="1955" spans="1:9" ht="15">
      <c r="A1955" s="6"/>
      <c r="B1955" s="6"/>
      <c r="C1955" s="7"/>
      <c r="D1955" s="6"/>
      <c r="E1955" s="6"/>
      <c r="F1955" s="6"/>
      <c r="G1955" s="6"/>
      <c r="H1955" s="167"/>
      <c r="I1955" s="13"/>
    </row>
    <row r="1956" spans="1:9" ht="15">
      <c r="A1956" s="6"/>
      <c r="B1956" s="6"/>
      <c r="C1956" s="7"/>
      <c r="D1956" s="6"/>
      <c r="E1956" s="6"/>
      <c r="F1956" s="6"/>
      <c r="G1956" s="6"/>
      <c r="H1956" s="167"/>
      <c r="I1956" s="13"/>
    </row>
    <row r="1957" spans="1:9" ht="15">
      <c r="A1957" s="6"/>
      <c r="B1957" s="6"/>
      <c r="C1957" s="7"/>
      <c r="D1957" s="6"/>
      <c r="E1957" s="6"/>
      <c r="F1957" s="6"/>
      <c r="G1957" s="6"/>
      <c r="H1957" s="167"/>
      <c r="I1957" s="13"/>
    </row>
    <row r="1958" spans="1:9" ht="15">
      <c r="A1958" s="6"/>
      <c r="B1958" s="6"/>
      <c r="C1958" s="7"/>
      <c r="D1958" s="6"/>
      <c r="E1958" s="6"/>
      <c r="F1958" s="6"/>
      <c r="G1958" s="6"/>
      <c r="H1958" s="167"/>
      <c r="I1958" s="13"/>
    </row>
    <row r="1959" spans="1:9" ht="15">
      <c r="A1959" s="6"/>
      <c r="B1959" s="6"/>
      <c r="C1959" s="7"/>
      <c r="D1959" s="6"/>
      <c r="E1959" s="6"/>
      <c r="F1959" s="6"/>
      <c r="G1959" s="6"/>
      <c r="H1959" s="167"/>
      <c r="I1959" s="13"/>
    </row>
    <row r="1960" spans="1:9" ht="15">
      <c r="A1960" s="6"/>
      <c r="B1960" s="6"/>
      <c r="C1960" s="7"/>
      <c r="D1960" s="6"/>
      <c r="E1960" s="6"/>
      <c r="F1960" s="6"/>
      <c r="G1960" s="6"/>
      <c r="H1960" s="167"/>
      <c r="I1960" s="13"/>
    </row>
    <row r="1961" spans="1:9" ht="15">
      <c r="A1961" s="6"/>
      <c r="B1961" s="6"/>
      <c r="C1961" s="7"/>
      <c r="D1961" s="6"/>
      <c r="E1961" s="6"/>
      <c r="F1961" s="6"/>
      <c r="G1961" s="6"/>
      <c r="H1961" s="167"/>
      <c r="I1961" s="13"/>
    </row>
    <row r="1962" spans="1:9" ht="15">
      <c r="A1962" s="6"/>
      <c r="B1962" s="6"/>
      <c r="C1962" s="7"/>
      <c r="D1962" s="6"/>
      <c r="E1962" s="6"/>
      <c r="F1962" s="6"/>
      <c r="G1962" s="6"/>
      <c r="H1962" s="167"/>
      <c r="I1962" s="13"/>
    </row>
    <row r="1963" spans="1:9" ht="15">
      <c r="A1963" s="6"/>
      <c r="B1963" s="6"/>
      <c r="C1963" s="7"/>
      <c r="D1963" s="6"/>
      <c r="E1963" s="6"/>
      <c r="F1963" s="6"/>
      <c r="G1963" s="6"/>
      <c r="H1963" s="167"/>
      <c r="I1963" s="13"/>
    </row>
    <row r="1964" spans="1:9" ht="15">
      <c r="A1964" s="6"/>
      <c r="B1964" s="6"/>
      <c r="C1964" s="7"/>
      <c r="D1964" s="6"/>
      <c r="E1964" s="6"/>
      <c r="F1964" s="6"/>
      <c r="G1964" s="6"/>
      <c r="H1964" s="167"/>
      <c r="I1964" s="13"/>
    </row>
    <row r="1965" spans="1:9" ht="15">
      <c r="A1965" s="6"/>
      <c r="B1965" s="6"/>
      <c r="C1965" s="7"/>
      <c r="D1965" s="6"/>
      <c r="E1965" s="6"/>
      <c r="F1965" s="6"/>
      <c r="G1965" s="6"/>
      <c r="H1965" s="167"/>
      <c r="I1965" s="13"/>
    </row>
    <row r="1966" spans="1:9" ht="15">
      <c r="A1966" s="6"/>
      <c r="B1966" s="6"/>
      <c r="C1966" s="7"/>
      <c r="D1966" s="6"/>
      <c r="E1966" s="6"/>
      <c r="F1966" s="6"/>
      <c r="G1966" s="6"/>
      <c r="H1966" s="167"/>
      <c r="I1966" s="13"/>
    </row>
    <row r="1967" spans="1:9" ht="15">
      <c r="A1967" s="6"/>
      <c r="B1967" s="6"/>
      <c r="C1967" s="7"/>
      <c r="D1967" s="6"/>
      <c r="E1967" s="6"/>
      <c r="F1967" s="6"/>
      <c r="G1967" s="6"/>
      <c r="H1967" s="167"/>
      <c r="I1967" s="13"/>
    </row>
    <row r="1968" spans="1:9" ht="15">
      <c r="A1968" s="6"/>
      <c r="B1968" s="6"/>
      <c r="C1968" s="7"/>
      <c r="D1968" s="6"/>
      <c r="E1968" s="6"/>
      <c r="F1968" s="6"/>
      <c r="G1968" s="6"/>
      <c r="H1968" s="167"/>
      <c r="I1968" s="13"/>
    </row>
    <row r="1969" spans="1:9" ht="15">
      <c r="A1969" s="6"/>
      <c r="B1969" s="6"/>
      <c r="C1969" s="7"/>
      <c r="D1969" s="6"/>
      <c r="E1969" s="6"/>
      <c r="F1969" s="6"/>
      <c r="G1969" s="6"/>
      <c r="H1969" s="167"/>
      <c r="I1969" s="13"/>
    </row>
    <row r="1970" spans="1:9" ht="15">
      <c r="A1970" s="751" t="s">
        <v>1532</v>
      </c>
      <c r="B1970" s="751"/>
      <c r="C1970" s="751"/>
      <c r="D1970" s="751"/>
      <c r="E1970" s="751"/>
      <c r="F1970" s="751"/>
      <c r="G1970" s="751"/>
      <c r="H1970" s="751"/>
      <c r="I1970" s="13"/>
    </row>
    <row r="1971" spans="1:9" ht="15">
      <c r="A1971" s="733" t="s">
        <v>831</v>
      </c>
      <c r="B1971" s="733"/>
      <c r="C1971" s="733"/>
      <c r="D1971" s="733"/>
      <c r="E1971" s="733"/>
      <c r="F1971" s="733"/>
      <c r="G1971" s="733"/>
      <c r="H1971" s="733"/>
      <c r="I1971" s="13"/>
    </row>
    <row r="1972" spans="1:9" ht="15">
      <c r="A1972" s="745" t="s">
        <v>929</v>
      </c>
      <c r="B1972" s="745"/>
      <c r="C1972" s="745"/>
      <c r="D1972" s="745"/>
      <c r="E1972" s="745"/>
      <c r="F1972" s="745"/>
      <c r="G1972" s="745"/>
      <c r="H1972" s="745"/>
      <c r="I1972" s="13"/>
    </row>
    <row r="1973" spans="1:9" ht="15">
      <c r="A1973" s="6"/>
      <c r="B1973" s="746" t="s">
        <v>1086</v>
      </c>
      <c r="C1973" s="746"/>
      <c r="D1973" s="746"/>
      <c r="E1973" s="6">
        <v>1</v>
      </c>
      <c r="F1973" s="6" t="s">
        <v>670</v>
      </c>
      <c r="G1973" s="6"/>
      <c r="H1973" s="167"/>
      <c r="I1973" s="13"/>
    </row>
    <row r="1974" spans="1:9" ht="15">
      <c r="A1974" s="6"/>
      <c r="B1974" s="746" t="s">
        <v>1087</v>
      </c>
      <c r="C1974" s="746"/>
      <c r="D1974" s="746"/>
      <c r="E1974" s="6">
        <v>6.3</v>
      </c>
      <c r="F1974" s="6" t="s">
        <v>1132</v>
      </c>
      <c r="G1974" s="6"/>
      <c r="H1974" s="167"/>
      <c r="I1974" s="13"/>
    </row>
    <row r="1975" spans="1:9" ht="15">
      <c r="A1975" s="6"/>
      <c r="B1975" s="744" t="s">
        <v>837</v>
      </c>
      <c r="C1975" s="744"/>
      <c r="D1975" s="744"/>
      <c r="E1975" s="6"/>
      <c r="F1975" s="6"/>
      <c r="G1975" s="6"/>
      <c r="H1975" s="167"/>
      <c r="I1975" s="13"/>
    </row>
    <row r="1976" spans="1:9" ht="15">
      <c r="A1976" s="6"/>
      <c r="B1976" s="744" t="s">
        <v>838</v>
      </c>
      <c r="C1976" s="744"/>
      <c r="D1976" s="744"/>
      <c r="E1976" s="6"/>
      <c r="F1976" s="6"/>
      <c r="G1976" s="6"/>
      <c r="H1976" s="167"/>
      <c r="I1976" s="13"/>
    </row>
    <row r="1977" spans="1:9" ht="15">
      <c r="A1977" s="6"/>
      <c r="B1977" s="744" t="s">
        <v>839</v>
      </c>
      <c r="C1977" s="744"/>
      <c r="D1977" s="744"/>
      <c r="E1977" s="6">
        <v>1.15</v>
      </c>
      <c r="F1977" s="400" t="s">
        <v>840</v>
      </c>
      <c r="G1977" s="733">
        <v>2.313</v>
      </c>
      <c r="H1977" s="733"/>
      <c r="I1977" s="13"/>
    </row>
    <row r="1978" spans="1:9" ht="15">
      <c r="A1978" s="6"/>
      <c r="B1978" s="744" t="s">
        <v>841</v>
      </c>
      <c r="C1978" s="744"/>
      <c r="D1978" s="744"/>
      <c r="E1978" s="6"/>
      <c r="F1978" s="6"/>
      <c r="G1978" s="6"/>
      <c r="H1978" s="167"/>
      <c r="I1978" s="13"/>
    </row>
    <row r="1979" spans="1:9" ht="15">
      <c r="A1979" s="6"/>
      <c r="B1979" s="744" t="s">
        <v>842</v>
      </c>
      <c r="C1979" s="744"/>
      <c r="D1979" s="744"/>
      <c r="E1979" s="6">
        <v>1.11</v>
      </c>
      <c r="F1979" s="6"/>
      <c r="G1979" s="6"/>
      <c r="H1979" s="167"/>
      <c r="I1979" s="13"/>
    </row>
    <row r="1980" spans="1:9" ht="15">
      <c r="A1980" s="6"/>
      <c r="B1980" s="744" t="s">
        <v>843</v>
      </c>
      <c r="C1980" s="744"/>
      <c r="D1980" s="744"/>
      <c r="E1980" s="6">
        <v>1.07</v>
      </c>
      <c r="F1980" s="6"/>
      <c r="G1980" s="6"/>
      <c r="H1980" s="167"/>
      <c r="I1980" s="13"/>
    </row>
    <row r="1981" spans="1:9" ht="15">
      <c r="A1981" s="123"/>
      <c r="B1981" s="566"/>
      <c r="C1981" s="123"/>
      <c r="D1981" s="544" t="s">
        <v>1049</v>
      </c>
      <c r="E1981" s="123" t="s">
        <v>1050</v>
      </c>
      <c r="F1981" s="703"/>
      <c r="G1981" s="705"/>
      <c r="H1981" s="545" t="s">
        <v>1051</v>
      </c>
      <c r="I1981" s="13"/>
    </row>
    <row r="1982" spans="1:9" ht="15">
      <c r="A1982" s="9" t="s">
        <v>1052</v>
      </c>
      <c r="B1982" s="546" t="s">
        <v>1091</v>
      </c>
      <c r="C1982" s="9" t="s">
        <v>1054</v>
      </c>
      <c r="D1982" s="9" t="s">
        <v>1055</v>
      </c>
      <c r="E1982" s="9" t="s">
        <v>335</v>
      </c>
      <c r="F1982" s="727" t="s">
        <v>1056</v>
      </c>
      <c r="G1982" s="728"/>
      <c r="H1982" s="101" t="s">
        <v>1057</v>
      </c>
      <c r="I1982" s="13"/>
    </row>
    <row r="1983" spans="1:9" ht="15">
      <c r="A1983" s="9" t="s">
        <v>539</v>
      </c>
      <c r="B1983" s="546"/>
      <c r="C1983" s="9" t="s">
        <v>309</v>
      </c>
      <c r="D1983" s="9" t="s">
        <v>1058</v>
      </c>
      <c r="E1983" s="9" t="s">
        <v>501</v>
      </c>
      <c r="F1983" s="742"/>
      <c r="G1983" s="743"/>
      <c r="H1983" s="101" t="s">
        <v>311</v>
      </c>
      <c r="I1983" s="13"/>
    </row>
    <row r="1984" spans="1:9" ht="15">
      <c r="A1984" s="9"/>
      <c r="B1984" s="567"/>
      <c r="C1984" s="9"/>
      <c r="D1984" s="113" t="s">
        <v>1059</v>
      </c>
      <c r="E1984" s="113"/>
      <c r="F1984" s="706"/>
      <c r="G1984" s="707"/>
      <c r="H1984" s="547"/>
      <c r="I1984" s="13"/>
    </row>
    <row r="1985" spans="1:9" ht="15">
      <c r="A1985" s="148">
        <v>1</v>
      </c>
      <c r="B1985" s="171">
        <v>2</v>
      </c>
      <c r="C1985" s="148">
        <v>3</v>
      </c>
      <c r="D1985" s="169">
        <v>4</v>
      </c>
      <c r="E1985" s="148">
        <v>5</v>
      </c>
      <c r="F1985" s="706">
        <v>6</v>
      </c>
      <c r="G1985" s="707"/>
      <c r="H1985" s="149">
        <v>7</v>
      </c>
      <c r="I1985" s="13"/>
    </row>
    <row r="1986" spans="1:9" ht="15">
      <c r="A1986" s="123" t="s">
        <v>343</v>
      </c>
      <c r="B1986" s="505" t="s">
        <v>1060</v>
      </c>
      <c r="C1986" s="123" t="s">
        <v>342</v>
      </c>
      <c r="D1986" s="398"/>
      <c r="E1986" s="548"/>
      <c r="F1986" s="703"/>
      <c r="G1986" s="705"/>
      <c r="H1986" s="545">
        <f>H1987+H1988</f>
        <v>8243.78</v>
      </c>
      <c r="I1986" s="13"/>
    </row>
    <row r="1987" spans="1:9" ht="15">
      <c r="A1987" s="9"/>
      <c r="B1987" s="505" t="s">
        <v>930</v>
      </c>
      <c r="C1987" s="9" t="s">
        <v>1061</v>
      </c>
      <c r="D1987" s="172">
        <v>539</v>
      </c>
      <c r="E1987" s="159">
        <f>D1987*G1977</f>
        <v>1246.71</v>
      </c>
      <c r="F1987" s="747">
        <v>6.3</v>
      </c>
      <c r="G1987" s="748"/>
      <c r="H1987" s="101">
        <f>E1987*F1987</f>
        <v>7854.27</v>
      </c>
      <c r="I1987" s="13"/>
    </row>
    <row r="1988" spans="1:9" ht="15">
      <c r="A1988" s="9"/>
      <c r="B1988" s="505" t="s">
        <v>931</v>
      </c>
      <c r="C1988" s="9" t="s">
        <v>1061</v>
      </c>
      <c r="D1988" s="574">
        <v>421</v>
      </c>
      <c r="E1988" s="159">
        <f>D1988*G1977</f>
        <v>973.77</v>
      </c>
      <c r="F1988" s="747">
        <v>0.4</v>
      </c>
      <c r="G1988" s="748"/>
      <c r="H1988" s="101">
        <f>E1988*F1988</f>
        <v>389.51</v>
      </c>
      <c r="I1988" s="13"/>
    </row>
    <row r="1989" spans="1:9" ht="15">
      <c r="A1989" s="9" t="s">
        <v>349</v>
      </c>
      <c r="B1989" s="13" t="s">
        <v>1062</v>
      </c>
      <c r="C1989" s="9" t="s">
        <v>342</v>
      </c>
      <c r="D1989" s="172"/>
      <c r="E1989" s="10"/>
      <c r="F1989" s="727"/>
      <c r="G1989" s="728"/>
      <c r="H1989" s="101">
        <f>H1986*0.079</f>
        <v>651.26</v>
      </c>
      <c r="I1989" s="13"/>
    </row>
    <row r="1990" spans="1:9" ht="15">
      <c r="A1990" s="9" t="s">
        <v>355</v>
      </c>
      <c r="B1990" s="13" t="s">
        <v>1063</v>
      </c>
      <c r="C1990" s="9" t="s">
        <v>342</v>
      </c>
      <c r="D1990" s="172"/>
      <c r="E1990" s="10"/>
      <c r="F1990" s="727"/>
      <c r="G1990" s="728"/>
      <c r="H1990" s="101">
        <f>H1986+H1989</f>
        <v>8895.04</v>
      </c>
      <c r="I1990" s="13"/>
    </row>
    <row r="1991" spans="1:9" ht="15">
      <c r="A1991" s="9" t="s">
        <v>807</v>
      </c>
      <c r="B1991" s="13" t="s">
        <v>1064</v>
      </c>
      <c r="C1991" s="9" t="s">
        <v>342</v>
      </c>
      <c r="D1991" s="172"/>
      <c r="E1991" s="10"/>
      <c r="F1991" s="727"/>
      <c r="G1991" s="728"/>
      <c r="H1991" s="101">
        <f>H1990*1.15</f>
        <v>10229.3</v>
      </c>
      <c r="I1991" s="13"/>
    </row>
    <row r="1992" spans="1:9" ht="30" customHeight="1">
      <c r="A1992" s="9" t="s">
        <v>808</v>
      </c>
      <c r="B1992" s="581" t="s">
        <v>999</v>
      </c>
      <c r="C1992" s="9" t="s">
        <v>342</v>
      </c>
      <c r="D1992" s="172"/>
      <c r="E1992" s="10"/>
      <c r="F1992" s="727"/>
      <c r="G1992" s="728"/>
      <c r="H1992" s="101">
        <f>H1991*0.31</f>
        <v>3171.08</v>
      </c>
      <c r="I1992" s="13"/>
    </row>
    <row r="1993" spans="1:9" ht="15">
      <c r="A1993" s="9">
        <v>6</v>
      </c>
      <c r="B1993" s="112" t="s">
        <v>798</v>
      </c>
      <c r="C1993" s="9" t="s">
        <v>799</v>
      </c>
      <c r="D1993" s="516">
        <f>H1999</f>
        <v>18.02</v>
      </c>
      <c r="E1993" s="101"/>
      <c r="F1993" s="749">
        <v>6.3</v>
      </c>
      <c r="G1993" s="750"/>
      <c r="H1993" s="101">
        <f>D1993*F1993</f>
        <v>113.53</v>
      </c>
      <c r="I1993" s="13"/>
    </row>
    <row r="1994" spans="1:9" ht="15">
      <c r="A1994" s="9"/>
      <c r="B1994" s="552" t="s">
        <v>800</v>
      </c>
      <c r="C1994" s="9"/>
      <c r="D1994" s="9"/>
      <c r="E1994" s="146"/>
      <c r="F1994" s="736"/>
      <c r="G1994" s="737"/>
      <c r="H1994" s="101"/>
      <c r="I1994" s="13"/>
    </row>
    <row r="1995" spans="1:9" ht="15">
      <c r="A1995" s="9"/>
      <c r="B1995" s="112" t="s">
        <v>801</v>
      </c>
      <c r="C1995" s="9" t="s">
        <v>777</v>
      </c>
      <c r="D1995" s="554">
        <f>"мат"!E89</f>
        <v>250</v>
      </c>
      <c r="E1995" s="101"/>
      <c r="F1995" s="738">
        <v>0.012</v>
      </c>
      <c r="G1995" s="739"/>
      <c r="H1995" s="101">
        <f>D1995*F1995*1.11</f>
        <v>3.33</v>
      </c>
      <c r="I1995" s="13"/>
    </row>
    <row r="1996" spans="1:9" ht="15">
      <c r="A1996" s="9"/>
      <c r="B1996" s="112" t="s">
        <v>802</v>
      </c>
      <c r="C1996" s="9" t="s">
        <v>697</v>
      </c>
      <c r="D1996" s="101">
        <f>"мат"!E90</f>
        <v>13</v>
      </c>
      <c r="E1996" s="555"/>
      <c r="F1996" s="736">
        <v>0.08</v>
      </c>
      <c r="G1996" s="737"/>
      <c r="H1996" s="101">
        <f>D1996*F1996*1.11</f>
        <v>1.15</v>
      </c>
      <c r="I1996" s="13"/>
    </row>
    <row r="1997" spans="1:9" ht="15">
      <c r="A1997" s="9"/>
      <c r="B1997" s="112" t="s">
        <v>803</v>
      </c>
      <c r="C1997" s="9" t="s">
        <v>697</v>
      </c>
      <c r="D1997" s="101">
        <f>"мат"!E91</f>
        <v>23</v>
      </c>
      <c r="E1997" s="555"/>
      <c r="F1997" s="738">
        <v>0.007</v>
      </c>
      <c r="G1997" s="739"/>
      <c r="H1997" s="101">
        <f>D1997*F1997*1.11</f>
        <v>0.18</v>
      </c>
      <c r="I1997" s="13"/>
    </row>
    <row r="1998" spans="1:9" ht="15">
      <c r="A1998" s="11"/>
      <c r="B1998" s="113" t="s">
        <v>804</v>
      </c>
      <c r="C1998" s="11" t="s">
        <v>772</v>
      </c>
      <c r="D1998" s="556">
        <f>"мат"!E80</f>
        <v>3.108</v>
      </c>
      <c r="E1998" s="557"/>
      <c r="F1998" s="740">
        <v>4.3</v>
      </c>
      <c r="G1998" s="741"/>
      <c r="H1998" s="547">
        <f>D1998*F1998</f>
        <v>13.36</v>
      </c>
      <c r="I1998" s="13"/>
    </row>
    <row r="1999" spans="1:9" ht="15">
      <c r="A1999" s="9"/>
      <c r="B1999" s="112" t="s">
        <v>805</v>
      </c>
      <c r="C1999" s="9" t="s">
        <v>342</v>
      </c>
      <c r="D1999" s="9"/>
      <c r="E1999" s="146"/>
      <c r="F1999" s="731"/>
      <c r="G1999" s="732"/>
      <c r="H1999" s="545">
        <f>SUM(H1995:H1998)</f>
        <v>18.02</v>
      </c>
      <c r="I1999" s="13"/>
    </row>
    <row r="2000" spans="1:9" ht="15">
      <c r="A2000" s="11" t="s">
        <v>810</v>
      </c>
      <c r="B2000" s="13" t="s">
        <v>1065</v>
      </c>
      <c r="C2000" s="11" t="s">
        <v>342</v>
      </c>
      <c r="D2000" s="172"/>
      <c r="E2000" s="10"/>
      <c r="F2000" s="706"/>
      <c r="G2000" s="708"/>
      <c r="H2000" s="547">
        <f>H2011*1.07</f>
        <v>304.08</v>
      </c>
      <c r="I2000" s="13"/>
    </row>
    <row r="2001" spans="1:9" ht="15">
      <c r="A2001" s="558" t="s">
        <v>811</v>
      </c>
      <c r="B2001" s="559" t="s">
        <v>806</v>
      </c>
      <c r="C2001" s="11" t="s">
        <v>342</v>
      </c>
      <c r="D2001" s="148"/>
      <c r="E2001" s="170"/>
      <c r="F2001" s="729"/>
      <c r="G2001" s="730"/>
      <c r="H2001" s="560">
        <f>H1991+H1992+H1993+H2000</f>
        <v>13817.99</v>
      </c>
      <c r="I2001" s="13"/>
    </row>
    <row r="2002" spans="1:9" ht="19.5" customHeight="1">
      <c r="A2002" s="11" t="s">
        <v>812</v>
      </c>
      <c r="B2002" s="561" t="s">
        <v>1764</v>
      </c>
      <c r="C2002" s="11" t="s">
        <v>342</v>
      </c>
      <c r="D2002" s="11"/>
      <c r="E2002" s="169"/>
      <c r="F2002" s="729"/>
      <c r="G2002" s="730"/>
      <c r="H2002" s="560">
        <f>H2001*0.5</f>
        <v>6909</v>
      </c>
      <c r="I2002" s="13"/>
    </row>
    <row r="2003" spans="1:9" ht="15">
      <c r="A2003" s="6"/>
      <c r="B2003" s="6"/>
      <c r="C2003" s="7"/>
      <c r="D2003" s="6"/>
      <c r="E2003" s="6"/>
      <c r="F2003" s="6"/>
      <c r="G2003" s="6"/>
      <c r="H2003" s="167"/>
      <c r="I2003" s="13"/>
    </row>
    <row r="2004" spans="1:9" ht="15">
      <c r="A2004" s="733" t="s">
        <v>1533</v>
      </c>
      <c r="B2004" s="733"/>
      <c r="C2004" s="733"/>
      <c r="D2004" s="733"/>
      <c r="E2004" s="733"/>
      <c r="F2004" s="733"/>
      <c r="G2004" s="733"/>
      <c r="H2004" s="733"/>
      <c r="I2004" s="13"/>
    </row>
    <row r="2005" spans="1:9" ht="15">
      <c r="A2005" s="707" t="s">
        <v>1068</v>
      </c>
      <c r="B2005" s="707"/>
      <c r="C2005" s="707"/>
      <c r="D2005" s="707"/>
      <c r="E2005" s="707"/>
      <c r="F2005" s="707"/>
      <c r="G2005" s="707"/>
      <c r="H2005" s="707"/>
      <c r="I2005" s="13"/>
    </row>
    <row r="2006" spans="1:9" ht="15">
      <c r="A2006" s="123" t="s">
        <v>1052</v>
      </c>
      <c r="B2006" s="398" t="s">
        <v>844</v>
      </c>
      <c r="C2006" s="123"/>
      <c r="D2006" s="397" t="s">
        <v>1069</v>
      </c>
      <c r="E2006" s="123" t="s">
        <v>1070</v>
      </c>
      <c r="F2006" s="703" t="s">
        <v>1071</v>
      </c>
      <c r="G2006" s="705"/>
      <c r="H2006" s="545" t="s">
        <v>1072</v>
      </c>
      <c r="I2006" s="13"/>
    </row>
    <row r="2007" spans="1:9" ht="15">
      <c r="A2007" s="9" t="s">
        <v>539</v>
      </c>
      <c r="B2007" s="172" t="s">
        <v>491</v>
      </c>
      <c r="C2007" s="9" t="s">
        <v>1073</v>
      </c>
      <c r="D2007" s="10" t="s">
        <v>1074</v>
      </c>
      <c r="E2007" s="9" t="s">
        <v>1075</v>
      </c>
      <c r="F2007" s="727" t="s">
        <v>1076</v>
      </c>
      <c r="G2007" s="728"/>
      <c r="H2007" s="101" t="s">
        <v>1077</v>
      </c>
      <c r="I2007" s="13"/>
    </row>
    <row r="2008" spans="1:9" ht="15">
      <c r="A2008" s="9"/>
      <c r="B2008" s="172" t="s">
        <v>1078</v>
      </c>
      <c r="C2008" s="9" t="s">
        <v>1079</v>
      </c>
      <c r="D2008" s="10" t="s">
        <v>342</v>
      </c>
      <c r="E2008" s="9" t="s">
        <v>1080</v>
      </c>
      <c r="F2008" s="727" t="s">
        <v>1081</v>
      </c>
      <c r="G2008" s="728"/>
      <c r="H2008" s="101" t="s">
        <v>1082</v>
      </c>
      <c r="I2008" s="13"/>
    </row>
    <row r="2009" spans="1:9" ht="15">
      <c r="A2009" s="11"/>
      <c r="B2009" s="567"/>
      <c r="C2009" s="11"/>
      <c r="D2009" s="241"/>
      <c r="E2009" s="11" t="s">
        <v>1083</v>
      </c>
      <c r="F2009" s="706"/>
      <c r="G2009" s="708"/>
      <c r="H2009" s="547" t="s">
        <v>1084</v>
      </c>
      <c r="I2009" s="13"/>
    </row>
    <row r="2010" spans="1:9" ht="30">
      <c r="A2010" s="148" t="s">
        <v>343</v>
      </c>
      <c r="B2010" s="396" t="s">
        <v>1582</v>
      </c>
      <c r="C2010" s="123">
        <v>1</v>
      </c>
      <c r="D2010" s="7">
        <v>34396</v>
      </c>
      <c r="E2010" s="123">
        <v>40</v>
      </c>
      <c r="F2010" s="703">
        <v>6.3</v>
      </c>
      <c r="G2010" s="705"/>
      <c r="H2010" s="562">
        <f>F2010*45.11</f>
        <v>284.19</v>
      </c>
      <c r="I2010" s="13"/>
    </row>
    <row r="2011" spans="1:9" ht="15">
      <c r="A2011" s="155"/>
      <c r="B2011" s="563" t="s">
        <v>701</v>
      </c>
      <c r="C2011" s="148"/>
      <c r="D2011" s="170"/>
      <c r="E2011" s="148"/>
      <c r="F2011" s="729"/>
      <c r="G2011" s="730"/>
      <c r="H2011" s="560">
        <f>H2010</f>
        <v>284.19</v>
      </c>
      <c r="I2011" s="13"/>
    </row>
    <row r="2012" spans="1:9" ht="15">
      <c r="A2012" s="6"/>
      <c r="B2012" s="6"/>
      <c r="C2012" s="7"/>
      <c r="D2012" s="6"/>
      <c r="E2012" s="6"/>
      <c r="F2012" s="6"/>
      <c r="G2012" s="6"/>
      <c r="H2012" s="167"/>
      <c r="I2012" s="13"/>
    </row>
    <row r="2013" spans="1:9" ht="15">
      <c r="A2013" s="6"/>
      <c r="B2013" s="6"/>
      <c r="C2013" s="7"/>
      <c r="D2013" s="6"/>
      <c r="E2013" s="6"/>
      <c r="F2013" s="6"/>
      <c r="G2013" s="6"/>
      <c r="H2013" s="167"/>
      <c r="I2013" s="13"/>
    </row>
    <row r="2014" spans="1:9" ht="15">
      <c r="A2014" s="6"/>
      <c r="B2014" s="6"/>
      <c r="C2014" s="7"/>
      <c r="D2014" s="6"/>
      <c r="E2014" s="6"/>
      <c r="F2014" s="6"/>
      <c r="G2014" s="6"/>
      <c r="H2014" s="167"/>
      <c r="I2014" s="13"/>
    </row>
    <row r="2015" spans="1:9" ht="15">
      <c r="A2015" s="6"/>
      <c r="B2015" s="6"/>
      <c r="C2015" s="7"/>
      <c r="D2015" s="6"/>
      <c r="E2015" s="6"/>
      <c r="F2015" s="6"/>
      <c r="G2015" s="6"/>
      <c r="H2015" s="167"/>
      <c r="I2015" s="13"/>
    </row>
    <row r="2016" spans="1:9" ht="15">
      <c r="A2016" s="6"/>
      <c r="B2016" s="6"/>
      <c r="C2016" s="7"/>
      <c r="D2016" s="6"/>
      <c r="E2016" s="6"/>
      <c r="F2016" s="6"/>
      <c r="G2016" s="6"/>
      <c r="H2016" s="167"/>
      <c r="I2016" s="13"/>
    </row>
    <row r="2017" spans="1:9" ht="15">
      <c r="A2017" s="6"/>
      <c r="B2017" s="6"/>
      <c r="C2017" s="7"/>
      <c r="D2017" s="6"/>
      <c r="E2017" s="6"/>
      <c r="F2017" s="6"/>
      <c r="G2017" s="6"/>
      <c r="H2017" s="167"/>
      <c r="I2017" s="13"/>
    </row>
    <row r="2018" spans="1:9" ht="15">
      <c r="A2018" s="6"/>
      <c r="B2018" s="6"/>
      <c r="C2018" s="7"/>
      <c r="D2018" s="6"/>
      <c r="E2018" s="6"/>
      <c r="F2018" s="6"/>
      <c r="G2018" s="6"/>
      <c r="H2018" s="167"/>
      <c r="I2018" s="13"/>
    </row>
    <row r="2019" spans="1:9" ht="15">
      <c r="A2019" s="6"/>
      <c r="B2019" s="6"/>
      <c r="C2019" s="7"/>
      <c r="D2019" s="6"/>
      <c r="E2019" s="6"/>
      <c r="F2019" s="6"/>
      <c r="G2019" s="6"/>
      <c r="H2019" s="167"/>
      <c r="I2019" s="13"/>
    </row>
    <row r="2020" spans="1:9" ht="15">
      <c r="A2020" s="6"/>
      <c r="B2020" s="6"/>
      <c r="C2020" s="7"/>
      <c r="D2020" s="6"/>
      <c r="E2020" s="6"/>
      <c r="F2020" s="6"/>
      <c r="G2020" s="6"/>
      <c r="H2020" s="167"/>
      <c r="I2020" s="13"/>
    </row>
    <row r="2021" spans="1:9" ht="15">
      <c r="A2021" s="6"/>
      <c r="B2021" s="6"/>
      <c r="C2021" s="7"/>
      <c r="D2021" s="6"/>
      <c r="E2021" s="6"/>
      <c r="F2021" s="6"/>
      <c r="G2021" s="6"/>
      <c r="H2021" s="167"/>
      <c r="I2021" s="13"/>
    </row>
    <row r="2022" spans="1:9" ht="15">
      <c r="A2022" s="6"/>
      <c r="B2022" s="6"/>
      <c r="C2022" s="7"/>
      <c r="D2022" s="6"/>
      <c r="E2022" s="6"/>
      <c r="F2022" s="6"/>
      <c r="G2022" s="6"/>
      <c r="H2022" s="167"/>
      <c r="I2022" s="13"/>
    </row>
    <row r="2023" spans="1:9" ht="15">
      <c r="A2023" s="6"/>
      <c r="B2023" s="6"/>
      <c r="C2023" s="7"/>
      <c r="D2023" s="6"/>
      <c r="E2023" s="6"/>
      <c r="F2023" s="6"/>
      <c r="G2023" s="6"/>
      <c r="H2023" s="167"/>
      <c r="I2023" s="13"/>
    </row>
    <row r="2024" spans="1:9" ht="15">
      <c r="A2024" s="6"/>
      <c r="B2024" s="6"/>
      <c r="C2024" s="7"/>
      <c r="D2024" s="6"/>
      <c r="E2024" s="6"/>
      <c r="F2024" s="6"/>
      <c r="G2024" s="6"/>
      <c r="H2024" s="167"/>
      <c r="I2024" s="13"/>
    </row>
    <row r="2025" spans="1:9" ht="15">
      <c r="A2025" s="6"/>
      <c r="B2025" s="6"/>
      <c r="C2025" s="7"/>
      <c r="D2025" s="6"/>
      <c r="E2025" s="6"/>
      <c r="F2025" s="6"/>
      <c r="G2025" s="6"/>
      <c r="H2025" s="167"/>
      <c r="I2025" s="13"/>
    </row>
    <row r="2026" spans="1:9" ht="15">
      <c r="A2026" s="6"/>
      <c r="B2026" s="6"/>
      <c r="C2026" s="7"/>
      <c r="D2026" s="6"/>
      <c r="E2026" s="6"/>
      <c r="F2026" s="6"/>
      <c r="G2026" s="6"/>
      <c r="H2026" s="167"/>
      <c r="I2026" s="13"/>
    </row>
    <row r="2027" spans="1:9" ht="15">
      <c r="A2027" s="6"/>
      <c r="B2027" s="6"/>
      <c r="C2027" s="7"/>
      <c r="D2027" s="6"/>
      <c r="E2027" s="6"/>
      <c r="F2027" s="6"/>
      <c r="G2027" s="6"/>
      <c r="H2027" s="167"/>
      <c r="I2027" s="13"/>
    </row>
    <row r="2028" spans="1:9" ht="15">
      <c r="A2028" s="6"/>
      <c r="B2028" s="6"/>
      <c r="C2028" s="7"/>
      <c r="D2028" s="6"/>
      <c r="E2028" s="6"/>
      <c r="F2028" s="6"/>
      <c r="G2028" s="6"/>
      <c r="H2028" s="167"/>
      <c r="I2028" s="13"/>
    </row>
    <row r="2029" spans="1:9" ht="15">
      <c r="A2029" s="751" t="s">
        <v>961</v>
      </c>
      <c r="B2029" s="751"/>
      <c r="C2029" s="751"/>
      <c r="D2029" s="751"/>
      <c r="E2029" s="751"/>
      <c r="F2029" s="751"/>
      <c r="G2029" s="751"/>
      <c r="H2029" s="751"/>
      <c r="I2029" s="13"/>
    </row>
    <row r="2030" spans="1:9" ht="15">
      <c r="A2030" s="733" t="s">
        <v>831</v>
      </c>
      <c r="B2030" s="733"/>
      <c r="C2030" s="733"/>
      <c r="D2030" s="733"/>
      <c r="E2030" s="733"/>
      <c r="F2030" s="733"/>
      <c r="G2030" s="733"/>
      <c r="H2030" s="733"/>
      <c r="I2030" s="13"/>
    </row>
    <row r="2031" spans="1:9" ht="15">
      <c r="A2031" s="745" t="s">
        <v>1534</v>
      </c>
      <c r="B2031" s="745"/>
      <c r="C2031" s="745"/>
      <c r="D2031" s="745"/>
      <c r="E2031" s="745"/>
      <c r="F2031" s="745"/>
      <c r="G2031" s="745"/>
      <c r="H2031" s="745"/>
      <c r="I2031" s="13"/>
    </row>
    <row r="2032" spans="1:9" ht="15">
      <c r="A2032" s="6"/>
      <c r="B2032" s="746" t="s">
        <v>1086</v>
      </c>
      <c r="C2032" s="746"/>
      <c r="D2032" s="746"/>
      <c r="E2032" s="6">
        <v>1</v>
      </c>
      <c r="F2032" s="6" t="s">
        <v>670</v>
      </c>
      <c r="G2032" s="6"/>
      <c r="H2032" s="167"/>
      <c r="I2032" s="13"/>
    </row>
    <row r="2033" spans="1:9" ht="15">
      <c r="A2033" s="6"/>
      <c r="B2033" s="746" t="s">
        <v>1087</v>
      </c>
      <c r="C2033" s="746"/>
      <c r="D2033" s="746"/>
      <c r="E2033" s="6">
        <v>0.5</v>
      </c>
      <c r="F2033" s="6" t="s">
        <v>1132</v>
      </c>
      <c r="G2033" s="6"/>
      <c r="H2033" s="167"/>
      <c r="I2033" s="13"/>
    </row>
    <row r="2034" spans="1:9" ht="15">
      <c r="A2034" s="6"/>
      <c r="B2034" s="744" t="s">
        <v>837</v>
      </c>
      <c r="C2034" s="744"/>
      <c r="D2034" s="744"/>
      <c r="E2034" s="6"/>
      <c r="F2034" s="6"/>
      <c r="G2034" s="6"/>
      <c r="H2034" s="167"/>
      <c r="I2034" s="13"/>
    </row>
    <row r="2035" spans="1:9" ht="15">
      <c r="A2035" s="6"/>
      <c r="B2035" s="744" t="s">
        <v>838</v>
      </c>
      <c r="C2035" s="744"/>
      <c r="D2035" s="744"/>
      <c r="E2035" s="6"/>
      <c r="F2035" s="6"/>
      <c r="G2035" s="6"/>
      <c r="H2035" s="167"/>
      <c r="I2035" s="13"/>
    </row>
    <row r="2036" spans="1:9" ht="15">
      <c r="A2036" s="6"/>
      <c r="B2036" s="744" t="s">
        <v>839</v>
      </c>
      <c r="C2036" s="744"/>
      <c r="D2036" s="744"/>
      <c r="E2036" s="6">
        <v>1.15</v>
      </c>
      <c r="F2036" s="400" t="s">
        <v>840</v>
      </c>
      <c r="G2036" s="733">
        <v>2.313</v>
      </c>
      <c r="H2036" s="733"/>
      <c r="I2036" s="13"/>
    </row>
    <row r="2037" spans="1:9" ht="15">
      <c r="A2037" s="6"/>
      <c r="B2037" s="744" t="s">
        <v>841</v>
      </c>
      <c r="C2037" s="744"/>
      <c r="D2037" s="744"/>
      <c r="E2037" s="6"/>
      <c r="F2037" s="6"/>
      <c r="G2037" s="6"/>
      <c r="H2037" s="167"/>
      <c r="I2037" s="13"/>
    </row>
    <row r="2038" spans="1:9" ht="15">
      <c r="A2038" s="6"/>
      <c r="B2038" s="744" t="s">
        <v>842</v>
      </c>
      <c r="C2038" s="744"/>
      <c r="D2038" s="744"/>
      <c r="E2038" s="6">
        <v>1.11</v>
      </c>
      <c r="F2038" s="6"/>
      <c r="G2038" s="6"/>
      <c r="H2038" s="167"/>
      <c r="I2038" s="13"/>
    </row>
    <row r="2039" spans="1:9" ht="15">
      <c r="A2039" s="6"/>
      <c r="B2039" s="744" t="s">
        <v>843</v>
      </c>
      <c r="C2039" s="744"/>
      <c r="D2039" s="744"/>
      <c r="E2039" s="6">
        <v>1.07</v>
      </c>
      <c r="F2039" s="6"/>
      <c r="G2039" s="6"/>
      <c r="H2039" s="167"/>
      <c r="I2039" s="13"/>
    </row>
    <row r="2040" spans="1:9" ht="15">
      <c r="A2040" s="123"/>
      <c r="B2040" s="566"/>
      <c r="C2040" s="123"/>
      <c r="D2040" s="544" t="s">
        <v>1049</v>
      </c>
      <c r="E2040" s="123" t="s">
        <v>1050</v>
      </c>
      <c r="F2040" s="703"/>
      <c r="G2040" s="705"/>
      <c r="H2040" s="545" t="s">
        <v>1051</v>
      </c>
      <c r="I2040" s="13"/>
    </row>
    <row r="2041" spans="1:9" ht="15">
      <c r="A2041" s="9" t="s">
        <v>1052</v>
      </c>
      <c r="B2041" s="546" t="s">
        <v>1091</v>
      </c>
      <c r="C2041" s="9" t="s">
        <v>1054</v>
      </c>
      <c r="D2041" s="9" t="s">
        <v>1055</v>
      </c>
      <c r="E2041" s="9" t="s">
        <v>335</v>
      </c>
      <c r="F2041" s="727" t="s">
        <v>1056</v>
      </c>
      <c r="G2041" s="728"/>
      <c r="H2041" s="101" t="s">
        <v>1057</v>
      </c>
      <c r="I2041" s="13"/>
    </row>
    <row r="2042" spans="1:9" ht="15">
      <c r="A2042" s="9" t="s">
        <v>539</v>
      </c>
      <c r="B2042" s="546"/>
      <c r="C2042" s="9" t="s">
        <v>309</v>
      </c>
      <c r="D2042" s="9" t="s">
        <v>1058</v>
      </c>
      <c r="E2042" s="9" t="s">
        <v>501</v>
      </c>
      <c r="F2042" s="742"/>
      <c r="G2042" s="743"/>
      <c r="H2042" s="101" t="s">
        <v>311</v>
      </c>
      <c r="I2042" s="13"/>
    </row>
    <row r="2043" spans="1:9" ht="15">
      <c r="A2043" s="9"/>
      <c r="B2043" s="567"/>
      <c r="C2043" s="9"/>
      <c r="D2043" s="113" t="s">
        <v>1059</v>
      </c>
      <c r="E2043" s="113"/>
      <c r="F2043" s="706"/>
      <c r="G2043" s="707"/>
      <c r="H2043" s="547"/>
      <c r="I2043" s="13"/>
    </row>
    <row r="2044" spans="1:9" ht="15">
      <c r="A2044" s="148">
        <v>1</v>
      </c>
      <c r="B2044" s="171">
        <v>2</v>
      </c>
      <c r="C2044" s="148">
        <v>3</v>
      </c>
      <c r="D2044" s="169">
        <v>4</v>
      </c>
      <c r="E2044" s="148">
        <v>5</v>
      </c>
      <c r="F2044" s="706">
        <v>6</v>
      </c>
      <c r="G2044" s="707"/>
      <c r="H2044" s="149">
        <v>7</v>
      </c>
      <c r="I2044" s="13"/>
    </row>
    <row r="2045" spans="1:9" ht="15">
      <c r="A2045" s="123" t="s">
        <v>343</v>
      </c>
      <c r="B2045" s="505" t="s">
        <v>1060</v>
      </c>
      <c r="C2045" s="123" t="s">
        <v>342</v>
      </c>
      <c r="D2045" s="398"/>
      <c r="E2045" s="548"/>
      <c r="F2045" s="703"/>
      <c r="G2045" s="705"/>
      <c r="H2045" s="545">
        <f>H2046+H2047</f>
        <v>923.24</v>
      </c>
      <c r="I2045" s="13"/>
    </row>
    <row r="2046" spans="1:9" ht="15">
      <c r="A2046" s="9"/>
      <c r="B2046" s="505" t="s">
        <v>1092</v>
      </c>
      <c r="C2046" s="9" t="s">
        <v>1061</v>
      </c>
      <c r="D2046" s="172">
        <v>539</v>
      </c>
      <c r="E2046" s="159">
        <f>D2046*G2036</f>
        <v>1246.71</v>
      </c>
      <c r="F2046" s="747">
        <v>0.35</v>
      </c>
      <c r="G2046" s="748"/>
      <c r="H2046" s="101">
        <f>E2046*F2046</f>
        <v>436.35</v>
      </c>
      <c r="I2046" s="13"/>
    </row>
    <row r="2047" spans="1:9" ht="15">
      <c r="A2047" s="9"/>
      <c r="B2047" s="505" t="s">
        <v>1102</v>
      </c>
      <c r="C2047" s="9" t="s">
        <v>1061</v>
      </c>
      <c r="D2047" s="574">
        <v>421</v>
      </c>
      <c r="E2047" s="159">
        <f>D2047*G2036</f>
        <v>973.77</v>
      </c>
      <c r="F2047" s="747">
        <v>0.5</v>
      </c>
      <c r="G2047" s="748"/>
      <c r="H2047" s="101">
        <f>E2047*F2047</f>
        <v>486.89</v>
      </c>
      <c r="I2047" s="13"/>
    </row>
    <row r="2048" spans="1:9" ht="15">
      <c r="A2048" s="9" t="s">
        <v>349</v>
      </c>
      <c r="B2048" s="13" t="s">
        <v>1062</v>
      </c>
      <c r="C2048" s="9" t="s">
        <v>342</v>
      </c>
      <c r="D2048" s="172"/>
      <c r="E2048" s="10"/>
      <c r="F2048" s="727"/>
      <c r="G2048" s="728"/>
      <c r="H2048" s="101">
        <f>H2045*0.079</f>
        <v>72.94</v>
      </c>
      <c r="I2048" s="13"/>
    </row>
    <row r="2049" spans="1:9" ht="15">
      <c r="A2049" s="9" t="s">
        <v>355</v>
      </c>
      <c r="B2049" s="13" t="s">
        <v>1063</v>
      </c>
      <c r="C2049" s="9" t="s">
        <v>342</v>
      </c>
      <c r="D2049" s="172"/>
      <c r="E2049" s="10"/>
      <c r="F2049" s="727"/>
      <c r="G2049" s="728"/>
      <c r="H2049" s="101">
        <f>H2045+H2048</f>
        <v>996.18</v>
      </c>
      <c r="I2049" s="13"/>
    </row>
    <row r="2050" spans="1:9" ht="15">
      <c r="A2050" s="9" t="s">
        <v>807</v>
      </c>
      <c r="B2050" s="13" t="s">
        <v>1064</v>
      </c>
      <c r="C2050" s="9" t="s">
        <v>342</v>
      </c>
      <c r="D2050" s="172"/>
      <c r="E2050" s="10"/>
      <c r="F2050" s="727"/>
      <c r="G2050" s="728"/>
      <c r="H2050" s="101">
        <f>H2049*1.15</f>
        <v>1145.61</v>
      </c>
      <c r="I2050" s="13"/>
    </row>
    <row r="2051" spans="1:9" ht="29.25" customHeight="1">
      <c r="A2051" s="9" t="s">
        <v>808</v>
      </c>
      <c r="B2051" s="581" t="s">
        <v>999</v>
      </c>
      <c r="C2051" s="9" t="s">
        <v>342</v>
      </c>
      <c r="D2051" s="172"/>
      <c r="E2051" s="10"/>
      <c r="F2051" s="727"/>
      <c r="G2051" s="728"/>
      <c r="H2051" s="101">
        <f>H2050*0.31</f>
        <v>355.14</v>
      </c>
      <c r="I2051" s="13"/>
    </row>
    <row r="2052" spans="1:9" ht="15">
      <c r="A2052" s="9">
        <v>6</v>
      </c>
      <c r="B2052" s="112" t="s">
        <v>798</v>
      </c>
      <c r="C2052" s="9" t="s">
        <v>799</v>
      </c>
      <c r="D2052" s="516">
        <f>H2058</f>
        <v>18.02</v>
      </c>
      <c r="E2052" s="101"/>
      <c r="F2052" s="749">
        <v>0.5</v>
      </c>
      <c r="G2052" s="750"/>
      <c r="H2052" s="101">
        <f>D2052*F2052</f>
        <v>9.01</v>
      </c>
      <c r="I2052" s="13"/>
    </row>
    <row r="2053" spans="1:9" ht="15">
      <c r="A2053" s="9"/>
      <c r="B2053" s="552" t="s">
        <v>800</v>
      </c>
      <c r="C2053" s="9"/>
      <c r="D2053" s="9"/>
      <c r="E2053" s="146"/>
      <c r="F2053" s="736"/>
      <c r="G2053" s="737"/>
      <c r="H2053" s="101"/>
      <c r="I2053" s="13"/>
    </row>
    <row r="2054" spans="1:9" ht="15">
      <c r="A2054" s="9"/>
      <c r="B2054" s="112" t="s">
        <v>801</v>
      </c>
      <c r="C2054" s="9" t="s">
        <v>777</v>
      </c>
      <c r="D2054" s="554">
        <f>"мат"!E89</f>
        <v>250</v>
      </c>
      <c r="E2054" s="101"/>
      <c r="F2054" s="738">
        <v>0.012</v>
      </c>
      <c r="G2054" s="739"/>
      <c r="H2054" s="101">
        <f>D2054*F2054*1.11</f>
        <v>3.33</v>
      </c>
      <c r="I2054" s="13"/>
    </row>
    <row r="2055" spans="1:9" ht="15">
      <c r="A2055" s="9"/>
      <c r="B2055" s="112" t="s">
        <v>802</v>
      </c>
      <c r="C2055" s="9" t="s">
        <v>697</v>
      </c>
      <c r="D2055" s="101">
        <f>"мат"!E90</f>
        <v>13</v>
      </c>
      <c r="E2055" s="555"/>
      <c r="F2055" s="736">
        <v>0.08</v>
      </c>
      <c r="G2055" s="737"/>
      <c r="H2055" s="101">
        <f>D2055*F2055*1.11</f>
        <v>1.15</v>
      </c>
      <c r="I2055" s="13"/>
    </row>
    <row r="2056" spans="1:9" ht="15">
      <c r="A2056" s="9"/>
      <c r="B2056" s="112" t="s">
        <v>803</v>
      </c>
      <c r="C2056" s="9" t="s">
        <v>697</v>
      </c>
      <c r="D2056" s="101">
        <f>"мат"!E91</f>
        <v>23</v>
      </c>
      <c r="E2056" s="555"/>
      <c r="F2056" s="738">
        <v>0.007</v>
      </c>
      <c r="G2056" s="739"/>
      <c r="H2056" s="101">
        <f>D2056*F2056*1.11</f>
        <v>0.18</v>
      </c>
      <c r="I2056" s="13"/>
    </row>
    <row r="2057" spans="1:9" ht="15">
      <c r="A2057" s="11"/>
      <c r="B2057" s="113" t="s">
        <v>804</v>
      </c>
      <c r="C2057" s="11" t="s">
        <v>772</v>
      </c>
      <c r="D2057" s="556">
        <f>"мат"!E80</f>
        <v>3.108</v>
      </c>
      <c r="E2057" s="557"/>
      <c r="F2057" s="740">
        <v>4.3</v>
      </c>
      <c r="G2057" s="741"/>
      <c r="H2057" s="547">
        <f>D2057*F2057</f>
        <v>13.36</v>
      </c>
      <c r="I2057" s="13"/>
    </row>
    <row r="2058" spans="1:9" ht="15">
      <c r="A2058" s="9"/>
      <c r="B2058" s="112" t="s">
        <v>805</v>
      </c>
      <c r="C2058" s="9" t="s">
        <v>342</v>
      </c>
      <c r="D2058" s="9"/>
      <c r="E2058" s="146"/>
      <c r="F2058" s="731"/>
      <c r="G2058" s="732"/>
      <c r="H2058" s="545">
        <f>SUM(H2054:H2057)</f>
        <v>18.02</v>
      </c>
      <c r="I2058" s="13"/>
    </row>
    <row r="2059" spans="1:9" ht="15">
      <c r="A2059" s="11" t="s">
        <v>810</v>
      </c>
      <c r="B2059" s="13" t="s">
        <v>1065</v>
      </c>
      <c r="C2059" s="11" t="s">
        <v>342</v>
      </c>
      <c r="D2059" s="172"/>
      <c r="E2059" s="10"/>
      <c r="F2059" s="706"/>
      <c r="G2059" s="708"/>
      <c r="H2059" s="547">
        <f>H2070*1.07</f>
        <v>24.14</v>
      </c>
      <c r="I2059" s="13"/>
    </row>
    <row r="2060" spans="1:9" ht="15">
      <c r="A2060" s="558" t="s">
        <v>811</v>
      </c>
      <c r="B2060" s="559" t="s">
        <v>806</v>
      </c>
      <c r="C2060" s="11" t="s">
        <v>342</v>
      </c>
      <c r="D2060" s="148"/>
      <c r="E2060" s="170"/>
      <c r="F2060" s="729"/>
      <c r="G2060" s="730"/>
      <c r="H2060" s="560">
        <f>H2050+H2051+H2052+H2059</f>
        <v>1533.9</v>
      </c>
      <c r="I2060" s="13"/>
    </row>
    <row r="2061" spans="1:9" ht="15">
      <c r="A2061" s="11" t="s">
        <v>812</v>
      </c>
      <c r="B2061" s="561" t="s">
        <v>1764</v>
      </c>
      <c r="C2061" s="11" t="s">
        <v>342</v>
      </c>
      <c r="D2061" s="11"/>
      <c r="E2061" s="169"/>
      <c r="F2061" s="729"/>
      <c r="G2061" s="730"/>
      <c r="H2061" s="560">
        <f>H2060*0.5</f>
        <v>766.95</v>
      </c>
      <c r="I2061" s="13"/>
    </row>
    <row r="2062" spans="1:9" ht="15">
      <c r="A2062" s="6"/>
      <c r="B2062" s="6"/>
      <c r="C2062" s="7"/>
      <c r="D2062" s="6"/>
      <c r="E2062" s="6"/>
      <c r="F2062" s="6"/>
      <c r="G2062" s="6"/>
      <c r="H2062" s="167"/>
      <c r="I2062" s="13"/>
    </row>
    <row r="2063" spans="1:9" ht="15">
      <c r="A2063" s="733" t="s">
        <v>233</v>
      </c>
      <c r="B2063" s="733"/>
      <c r="C2063" s="733"/>
      <c r="D2063" s="733"/>
      <c r="E2063" s="733"/>
      <c r="F2063" s="733"/>
      <c r="G2063" s="733"/>
      <c r="H2063" s="733"/>
      <c r="I2063" s="13"/>
    </row>
    <row r="2064" spans="1:9" ht="15">
      <c r="A2064" s="707" t="s">
        <v>1068</v>
      </c>
      <c r="B2064" s="707"/>
      <c r="C2064" s="707"/>
      <c r="D2064" s="707"/>
      <c r="E2064" s="707"/>
      <c r="F2064" s="707"/>
      <c r="G2064" s="707"/>
      <c r="H2064" s="707"/>
      <c r="I2064" s="13"/>
    </row>
    <row r="2065" spans="1:9" ht="15">
      <c r="A2065" s="123" t="s">
        <v>1052</v>
      </c>
      <c r="B2065" s="397" t="s">
        <v>844</v>
      </c>
      <c r="C2065" s="123"/>
      <c r="D2065" s="397" t="s">
        <v>1069</v>
      </c>
      <c r="E2065" s="123" t="s">
        <v>1070</v>
      </c>
      <c r="F2065" s="703" t="s">
        <v>1071</v>
      </c>
      <c r="G2065" s="705"/>
      <c r="H2065" s="545" t="s">
        <v>1072</v>
      </c>
      <c r="I2065" s="13"/>
    </row>
    <row r="2066" spans="1:9" ht="15">
      <c r="A2066" s="9" t="s">
        <v>539</v>
      </c>
      <c r="B2066" s="10" t="s">
        <v>491</v>
      </c>
      <c r="C2066" s="9" t="s">
        <v>1073</v>
      </c>
      <c r="D2066" s="10" t="s">
        <v>1074</v>
      </c>
      <c r="E2066" s="9" t="s">
        <v>1075</v>
      </c>
      <c r="F2066" s="727" t="s">
        <v>1076</v>
      </c>
      <c r="G2066" s="728"/>
      <c r="H2066" s="101" t="s">
        <v>1077</v>
      </c>
      <c r="I2066" s="13"/>
    </row>
    <row r="2067" spans="1:9" ht="15">
      <c r="A2067" s="9"/>
      <c r="B2067" s="10" t="s">
        <v>1078</v>
      </c>
      <c r="C2067" s="9" t="s">
        <v>1079</v>
      </c>
      <c r="D2067" s="10" t="s">
        <v>342</v>
      </c>
      <c r="E2067" s="9" t="s">
        <v>1080</v>
      </c>
      <c r="F2067" s="727" t="s">
        <v>1081</v>
      </c>
      <c r="G2067" s="728"/>
      <c r="H2067" s="101" t="s">
        <v>1082</v>
      </c>
      <c r="I2067" s="13"/>
    </row>
    <row r="2068" spans="1:9" ht="15">
      <c r="A2068" s="11"/>
      <c r="B2068" s="241"/>
      <c r="C2068" s="11"/>
      <c r="D2068" s="241"/>
      <c r="E2068" s="11" t="s">
        <v>1083</v>
      </c>
      <c r="F2068" s="706"/>
      <c r="G2068" s="708"/>
      <c r="H2068" s="547" t="s">
        <v>1084</v>
      </c>
      <c r="I2068" s="13"/>
    </row>
    <row r="2069" spans="1:9" ht="30">
      <c r="A2069" s="123" t="s">
        <v>343</v>
      </c>
      <c r="B2069" s="396" t="s">
        <v>1582</v>
      </c>
      <c r="C2069" s="123">
        <v>1</v>
      </c>
      <c r="D2069" s="7">
        <v>34396</v>
      </c>
      <c r="E2069" s="123">
        <v>40</v>
      </c>
      <c r="F2069" s="703">
        <v>0.5</v>
      </c>
      <c r="G2069" s="705"/>
      <c r="H2069" s="562">
        <f>F2069*45.11</f>
        <v>22.56</v>
      </c>
      <c r="I2069" s="13"/>
    </row>
    <row r="2070" spans="1:9" ht="15">
      <c r="A2070" s="155"/>
      <c r="B2070" s="563" t="s">
        <v>701</v>
      </c>
      <c r="C2070" s="148"/>
      <c r="D2070" s="170"/>
      <c r="E2070" s="148"/>
      <c r="F2070" s="729"/>
      <c r="G2070" s="730"/>
      <c r="H2070" s="560">
        <f>H2069</f>
        <v>22.56</v>
      </c>
      <c r="I2070" s="13"/>
    </row>
    <row r="2071" spans="1:9" ht="15">
      <c r="A2071" s="6"/>
      <c r="B2071" s="6"/>
      <c r="C2071" s="7"/>
      <c r="D2071" s="6"/>
      <c r="E2071" s="6"/>
      <c r="F2071" s="6"/>
      <c r="G2071" s="6"/>
      <c r="H2071" s="167"/>
      <c r="I2071" s="13"/>
    </row>
    <row r="2072" spans="1:9" ht="15">
      <c r="A2072" s="6"/>
      <c r="B2072" s="6"/>
      <c r="C2072" s="7"/>
      <c r="D2072" s="6"/>
      <c r="E2072" s="6"/>
      <c r="F2072" s="6"/>
      <c r="G2072" s="6"/>
      <c r="H2072" s="167"/>
      <c r="I2072" s="13"/>
    </row>
    <row r="2073" spans="1:9" ht="15">
      <c r="A2073" s="6"/>
      <c r="B2073" s="6"/>
      <c r="C2073" s="7"/>
      <c r="D2073" s="6"/>
      <c r="E2073" s="6"/>
      <c r="F2073" s="6"/>
      <c r="G2073" s="6"/>
      <c r="H2073" s="167"/>
      <c r="I2073" s="13"/>
    </row>
    <row r="2074" spans="1:9" ht="15">
      <c r="A2074" s="6"/>
      <c r="B2074" s="6"/>
      <c r="C2074" s="7"/>
      <c r="D2074" s="6"/>
      <c r="E2074" s="6"/>
      <c r="F2074" s="6"/>
      <c r="G2074" s="6"/>
      <c r="H2074" s="167"/>
      <c r="I2074" s="13"/>
    </row>
    <row r="2075" spans="1:9" ht="15">
      <c r="A2075" s="6"/>
      <c r="B2075" s="6"/>
      <c r="C2075" s="7"/>
      <c r="D2075" s="6"/>
      <c r="E2075" s="6"/>
      <c r="F2075" s="6"/>
      <c r="G2075" s="6"/>
      <c r="H2075" s="167"/>
      <c r="I2075" s="13"/>
    </row>
    <row r="2076" spans="1:9" ht="15">
      <c r="A2076" s="6"/>
      <c r="B2076" s="6"/>
      <c r="C2076" s="7"/>
      <c r="D2076" s="6"/>
      <c r="E2076" s="6"/>
      <c r="F2076" s="6"/>
      <c r="G2076" s="6"/>
      <c r="H2076" s="167"/>
      <c r="I2076" s="13"/>
    </row>
    <row r="2077" spans="1:9" ht="15">
      <c r="A2077" s="6"/>
      <c r="B2077" s="6"/>
      <c r="C2077" s="7"/>
      <c r="D2077" s="6"/>
      <c r="E2077" s="6"/>
      <c r="F2077" s="6"/>
      <c r="G2077" s="6"/>
      <c r="H2077" s="167"/>
      <c r="I2077" s="13"/>
    </row>
    <row r="2078" spans="1:9" ht="15">
      <c r="A2078" s="6"/>
      <c r="B2078" s="6"/>
      <c r="C2078" s="7"/>
      <c r="D2078" s="6"/>
      <c r="E2078" s="6"/>
      <c r="F2078" s="6"/>
      <c r="G2078" s="6"/>
      <c r="H2078" s="167"/>
      <c r="I2078" s="13"/>
    </row>
    <row r="2079" spans="1:9" ht="15">
      <c r="A2079" s="6"/>
      <c r="B2079" s="6"/>
      <c r="C2079" s="7"/>
      <c r="D2079" s="6"/>
      <c r="E2079" s="6"/>
      <c r="F2079" s="6"/>
      <c r="G2079" s="6"/>
      <c r="H2079" s="167"/>
      <c r="I2079" s="13"/>
    </row>
    <row r="2080" spans="1:9" ht="15">
      <c r="A2080" s="6"/>
      <c r="B2080" s="6"/>
      <c r="C2080" s="7"/>
      <c r="D2080" s="6"/>
      <c r="E2080" s="6"/>
      <c r="F2080" s="6"/>
      <c r="G2080" s="6"/>
      <c r="H2080" s="167"/>
      <c r="I2080" s="13"/>
    </row>
    <row r="2081" spans="1:9" ht="15">
      <c r="A2081" s="6"/>
      <c r="B2081" s="6"/>
      <c r="C2081" s="7"/>
      <c r="D2081" s="6"/>
      <c r="E2081" s="6"/>
      <c r="F2081" s="6"/>
      <c r="G2081" s="6"/>
      <c r="H2081" s="167"/>
      <c r="I2081" s="13"/>
    </row>
    <row r="2082" spans="1:9" ht="15">
      <c r="A2082" s="6"/>
      <c r="B2082" s="6"/>
      <c r="C2082" s="7"/>
      <c r="D2082" s="6"/>
      <c r="E2082" s="6"/>
      <c r="F2082" s="6"/>
      <c r="G2082" s="6"/>
      <c r="H2082" s="167"/>
      <c r="I2082" s="13"/>
    </row>
    <row r="2083" spans="1:9" ht="15">
      <c r="A2083" s="6"/>
      <c r="B2083" s="6"/>
      <c r="C2083" s="7"/>
      <c r="D2083" s="6"/>
      <c r="E2083" s="6"/>
      <c r="F2083" s="6"/>
      <c r="G2083" s="6"/>
      <c r="H2083" s="167"/>
      <c r="I2083" s="13"/>
    </row>
    <row r="2084" spans="1:9" ht="15">
      <c r="A2084" s="6"/>
      <c r="B2084" s="6"/>
      <c r="C2084" s="7"/>
      <c r="D2084" s="6"/>
      <c r="E2084" s="6"/>
      <c r="F2084" s="6"/>
      <c r="G2084" s="6"/>
      <c r="H2084" s="167"/>
      <c r="I2084" s="13"/>
    </row>
    <row r="2085" spans="1:9" ht="15">
      <c r="A2085" s="6"/>
      <c r="B2085" s="6"/>
      <c r="C2085" s="7"/>
      <c r="D2085" s="6"/>
      <c r="E2085" s="6"/>
      <c r="F2085" s="6"/>
      <c r="G2085" s="6"/>
      <c r="H2085" s="167"/>
      <c r="I2085" s="13"/>
    </row>
    <row r="2086" spans="1:9" ht="15">
      <c r="A2086" s="6"/>
      <c r="B2086" s="6"/>
      <c r="C2086" s="7"/>
      <c r="D2086" s="6"/>
      <c r="E2086" s="6"/>
      <c r="F2086" s="6"/>
      <c r="G2086" s="6"/>
      <c r="H2086" s="167"/>
      <c r="I2086" s="13"/>
    </row>
    <row r="2087" spans="1:9" ht="15">
      <c r="A2087" s="6"/>
      <c r="B2087" s="6"/>
      <c r="C2087" s="7"/>
      <c r="D2087" s="6"/>
      <c r="E2087" s="6"/>
      <c r="F2087" s="6"/>
      <c r="G2087" s="6"/>
      <c r="H2087" s="167"/>
      <c r="I2087" s="13"/>
    </row>
    <row r="2088" spans="1:9" ht="15">
      <c r="A2088" s="6"/>
      <c r="B2088" s="6"/>
      <c r="C2088" s="7"/>
      <c r="D2088" s="6"/>
      <c r="E2088" s="6"/>
      <c r="F2088" s="6"/>
      <c r="G2088" s="6"/>
      <c r="H2088" s="167"/>
      <c r="I2088" s="13"/>
    </row>
    <row r="2089" spans="1:9" ht="15">
      <c r="A2089" s="751" t="s">
        <v>962</v>
      </c>
      <c r="B2089" s="751"/>
      <c r="C2089" s="751"/>
      <c r="D2089" s="751"/>
      <c r="E2089" s="751"/>
      <c r="F2089" s="751"/>
      <c r="G2089" s="751"/>
      <c r="H2089" s="751"/>
      <c r="I2089" s="13"/>
    </row>
    <row r="2090" spans="1:9" ht="15">
      <c r="A2090" s="733" t="s">
        <v>831</v>
      </c>
      <c r="B2090" s="733"/>
      <c r="C2090" s="733"/>
      <c r="D2090" s="733"/>
      <c r="E2090" s="733"/>
      <c r="F2090" s="733"/>
      <c r="G2090" s="733"/>
      <c r="H2090" s="733"/>
      <c r="I2090" s="13"/>
    </row>
    <row r="2091" spans="1:9" ht="15">
      <c r="A2091" s="745" t="s">
        <v>637</v>
      </c>
      <c r="B2091" s="745"/>
      <c r="C2091" s="745"/>
      <c r="D2091" s="745"/>
      <c r="E2091" s="745"/>
      <c r="F2091" s="745"/>
      <c r="G2091" s="745"/>
      <c r="H2091" s="745"/>
      <c r="I2091" s="13"/>
    </row>
    <row r="2092" spans="1:9" ht="15">
      <c r="A2092" s="6"/>
      <c r="B2092" s="746" t="s">
        <v>1086</v>
      </c>
      <c r="C2092" s="746"/>
      <c r="D2092" s="746"/>
      <c r="E2092" s="6">
        <v>1</v>
      </c>
      <c r="F2092" s="6" t="s">
        <v>670</v>
      </c>
      <c r="G2092" s="6"/>
      <c r="H2092" s="167"/>
      <c r="I2092" s="13"/>
    </row>
    <row r="2093" spans="1:9" ht="15">
      <c r="A2093" s="6"/>
      <c r="B2093" s="746" t="s">
        <v>1087</v>
      </c>
      <c r="C2093" s="746"/>
      <c r="D2093" s="746"/>
      <c r="E2093" s="6">
        <v>2.6</v>
      </c>
      <c r="F2093" s="6" t="s">
        <v>1132</v>
      </c>
      <c r="G2093" s="6"/>
      <c r="H2093" s="167"/>
      <c r="I2093" s="13"/>
    </row>
    <row r="2094" spans="1:9" ht="15">
      <c r="A2094" s="6"/>
      <c r="B2094" s="744" t="s">
        <v>837</v>
      </c>
      <c r="C2094" s="744"/>
      <c r="D2094" s="744"/>
      <c r="E2094" s="6"/>
      <c r="F2094" s="6"/>
      <c r="G2094" s="6"/>
      <c r="H2094" s="167"/>
      <c r="I2094" s="13"/>
    </row>
    <row r="2095" spans="1:9" ht="15">
      <c r="A2095" s="6"/>
      <c r="B2095" s="744" t="s">
        <v>838</v>
      </c>
      <c r="C2095" s="744"/>
      <c r="D2095" s="744"/>
      <c r="E2095" s="6"/>
      <c r="F2095" s="6"/>
      <c r="G2095" s="6"/>
      <c r="H2095" s="167"/>
      <c r="I2095" s="13"/>
    </row>
    <row r="2096" spans="1:9" ht="15">
      <c r="A2096" s="6"/>
      <c r="B2096" s="744" t="s">
        <v>839</v>
      </c>
      <c r="C2096" s="744"/>
      <c r="D2096" s="744"/>
      <c r="E2096" s="6">
        <v>1.15</v>
      </c>
      <c r="F2096" s="400" t="s">
        <v>840</v>
      </c>
      <c r="G2096" s="733">
        <v>2.313</v>
      </c>
      <c r="H2096" s="733"/>
      <c r="I2096" s="13"/>
    </row>
    <row r="2097" spans="1:9" ht="15">
      <c r="A2097" s="6"/>
      <c r="B2097" s="744" t="s">
        <v>841</v>
      </c>
      <c r="C2097" s="744"/>
      <c r="D2097" s="744"/>
      <c r="E2097" s="6"/>
      <c r="F2097" s="6"/>
      <c r="G2097" s="6"/>
      <c r="H2097" s="167"/>
      <c r="I2097" s="13"/>
    </row>
    <row r="2098" spans="1:9" ht="15">
      <c r="A2098" s="6"/>
      <c r="B2098" s="744" t="s">
        <v>842</v>
      </c>
      <c r="C2098" s="744"/>
      <c r="D2098" s="744"/>
      <c r="E2098" s="6">
        <v>1.11</v>
      </c>
      <c r="F2098" s="6"/>
      <c r="G2098" s="6"/>
      <c r="H2098" s="167"/>
      <c r="I2098" s="13"/>
    </row>
    <row r="2099" spans="1:9" ht="15">
      <c r="A2099" s="6"/>
      <c r="B2099" s="744" t="s">
        <v>843</v>
      </c>
      <c r="C2099" s="744"/>
      <c r="D2099" s="744"/>
      <c r="E2099" s="6">
        <v>1.07</v>
      </c>
      <c r="F2099" s="6"/>
      <c r="G2099" s="6"/>
      <c r="H2099" s="167"/>
      <c r="I2099" s="13"/>
    </row>
    <row r="2100" spans="1:9" ht="15">
      <c r="A2100" s="123"/>
      <c r="B2100" s="566"/>
      <c r="C2100" s="123"/>
      <c r="D2100" s="544" t="s">
        <v>1049</v>
      </c>
      <c r="E2100" s="123" t="s">
        <v>1050</v>
      </c>
      <c r="F2100" s="703"/>
      <c r="G2100" s="705"/>
      <c r="H2100" s="545" t="s">
        <v>1051</v>
      </c>
      <c r="I2100" s="13"/>
    </row>
    <row r="2101" spans="1:9" ht="15">
      <c r="A2101" s="9" t="s">
        <v>1052</v>
      </c>
      <c r="B2101" s="546" t="s">
        <v>1091</v>
      </c>
      <c r="C2101" s="9" t="s">
        <v>1054</v>
      </c>
      <c r="D2101" s="9" t="s">
        <v>1055</v>
      </c>
      <c r="E2101" s="9" t="s">
        <v>335</v>
      </c>
      <c r="F2101" s="727" t="s">
        <v>1056</v>
      </c>
      <c r="G2101" s="728"/>
      <c r="H2101" s="101" t="s">
        <v>1057</v>
      </c>
      <c r="I2101" s="13"/>
    </row>
    <row r="2102" spans="1:9" ht="15">
      <c r="A2102" s="9" t="s">
        <v>539</v>
      </c>
      <c r="B2102" s="546"/>
      <c r="C2102" s="9" t="s">
        <v>309</v>
      </c>
      <c r="D2102" s="9" t="s">
        <v>1058</v>
      </c>
      <c r="E2102" s="9" t="s">
        <v>501</v>
      </c>
      <c r="F2102" s="742"/>
      <c r="G2102" s="743"/>
      <c r="H2102" s="101" t="s">
        <v>311</v>
      </c>
      <c r="I2102" s="13"/>
    </row>
    <row r="2103" spans="1:9" ht="15">
      <c r="A2103" s="9"/>
      <c r="B2103" s="567"/>
      <c r="C2103" s="9"/>
      <c r="D2103" s="113" t="s">
        <v>1059</v>
      </c>
      <c r="E2103" s="113"/>
      <c r="F2103" s="706"/>
      <c r="G2103" s="707"/>
      <c r="H2103" s="547"/>
      <c r="I2103" s="13"/>
    </row>
    <row r="2104" spans="1:9" ht="15">
      <c r="A2104" s="148">
        <v>1</v>
      </c>
      <c r="B2104" s="171">
        <v>2</v>
      </c>
      <c r="C2104" s="148">
        <v>3</v>
      </c>
      <c r="D2104" s="169">
        <v>4</v>
      </c>
      <c r="E2104" s="148">
        <v>5</v>
      </c>
      <c r="F2104" s="706">
        <v>6</v>
      </c>
      <c r="G2104" s="707"/>
      <c r="H2104" s="149">
        <v>7</v>
      </c>
      <c r="I2104" s="13"/>
    </row>
    <row r="2105" spans="1:9" ht="15">
      <c r="A2105" s="123" t="s">
        <v>343</v>
      </c>
      <c r="B2105" s="505" t="s">
        <v>1060</v>
      </c>
      <c r="C2105" s="123" t="s">
        <v>342</v>
      </c>
      <c r="D2105" s="398"/>
      <c r="E2105" s="548"/>
      <c r="F2105" s="703"/>
      <c r="G2105" s="705"/>
      <c r="H2105" s="545">
        <f>H2106+H2107</f>
        <v>3241.45</v>
      </c>
      <c r="I2105" s="13"/>
    </row>
    <row r="2106" spans="1:9" ht="15">
      <c r="A2106" s="9"/>
      <c r="B2106" s="505" t="s">
        <v>957</v>
      </c>
      <c r="C2106" s="9" t="s">
        <v>1061</v>
      </c>
      <c r="D2106" s="172">
        <v>539</v>
      </c>
      <c r="E2106" s="159">
        <f>D2106*G2096</f>
        <v>1246.71</v>
      </c>
      <c r="F2106" s="747">
        <v>2.6</v>
      </c>
      <c r="G2106" s="748"/>
      <c r="H2106" s="101">
        <f>E2106*F2106</f>
        <v>3241.45</v>
      </c>
      <c r="I2106" s="13"/>
    </row>
    <row r="2107" spans="1:9" ht="15">
      <c r="A2107" s="9"/>
      <c r="B2107" s="505" t="s">
        <v>1092</v>
      </c>
      <c r="C2107" s="9" t="s">
        <v>1061</v>
      </c>
      <c r="D2107" s="574"/>
      <c r="E2107" s="159"/>
      <c r="F2107" s="747"/>
      <c r="G2107" s="748"/>
      <c r="H2107" s="101">
        <f>E2107*F2107</f>
        <v>0</v>
      </c>
      <c r="I2107" s="13"/>
    </row>
    <row r="2108" spans="1:9" ht="15">
      <c r="A2108" s="9" t="s">
        <v>349</v>
      </c>
      <c r="B2108" s="13" t="s">
        <v>1062</v>
      </c>
      <c r="C2108" s="9" t="s">
        <v>342</v>
      </c>
      <c r="D2108" s="172"/>
      <c r="E2108" s="10"/>
      <c r="F2108" s="727"/>
      <c r="G2108" s="728"/>
      <c r="H2108" s="101">
        <f>H2105*0.079</f>
        <v>256.07</v>
      </c>
      <c r="I2108" s="13"/>
    </row>
    <row r="2109" spans="1:9" ht="15">
      <c r="A2109" s="9" t="s">
        <v>355</v>
      </c>
      <c r="B2109" s="13" t="s">
        <v>1063</v>
      </c>
      <c r="C2109" s="9" t="s">
        <v>342</v>
      </c>
      <c r="D2109" s="172"/>
      <c r="E2109" s="10"/>
      <c r="F2109" s="727"/>
      <c r="G2109" s="728"/>
      <c r="H2109" s="101">
        <f>H2105+H2108</f>
        <v>3497.52</v>
      </c>
      <c r="I2109" s="13"/>
    </row>
    <row r="2110" spans="1:9" ht="15">
      <c r="A2110" s="9" t="s">
        <v>807</v>
      </c>
      <c r="B2110" s="13" t="s">
        <v>1064</v>
      </c>
      <c r="C2110" s="9" t="s">
        <v>342</v>
      </c>
      <c r="D2110" s="172"/>
      <c r="E2110" s="10"/>
      <c r="F2110" s="727"/>
      <c r="G2110" s="728"/>
      <c r="H2110" s="101">
        <f>H2109*1.15</f>
        <v>4022.15</v>
      </c>
      <c r="I2110" s="13"/>
    </row>
    <row r="2111" spans="1:9" ht="31.5" customHeight="1">
      <c r="A2111" s="9" t="s">
        <v>808</v>
      </c>
      <c r="B2111" s="581" t="s">
        <v>999</v>
      </c>
      <c r="C2111" s="9" t="s">
        <v>342</v>
      </c>
      <c r="D2111" s="172"/>
      <c r="E2111" s="10"/>
      <c r="F2111" s="727"/>
      <c r="G2111" s="728"/>
      <c r="H2111" s="101">
        <f>H2110*0.31</f>
        <v>1246.87</v>
      </c>
      <c r="I2111" s="13"/>
    </row>
    <row r="2112" spans="1:9" ht="15">
      <c r="A2112" s="9">
        <v>6</v>
      </c>
      <c r="B2112" s="112" t="s">
        <v>798</v>
      </c>
      <c r="C2112" s="9" t="s">
        <v>799</v>
      </c>
      <c r="D2112" s="516">
        <f>H2118</f>
        <v>18.02</v>
      </c>
      <c r="E2112" s="101"/>
      <c r="F2112" s="749">
        <v>2.6</v>
      </c>
      <c r="G2112" s="750"/>
      <c r="H2112" s="101">
        <f>D2112*F2112</f>
        <v>46.85</v>
      </c>
      <c r="I2112" s="13"/>
    </row>
    <row r="2113" spans="1:9" ht="15">
      <c r="A2113" s="9"/>
      <c r="B2113" s="552" t="s">
        <v>800</v>
      </c>
      <c r="C2113" s="9"/>
      <c r="D2113" s="9"/>
      <c r="E2113" s="146"/>
      <c r="F2113" s="736"/>
      <c r="G2113" s="737"/>
      <c r="H2113" s="101"/>
      <c r="I2113" s="13"/>
    </row>
    <row r="2114" spans="1:9" ht="15">
      <c r="A2114" s="9"/>
      <c r="B2114" s="112" t="s">
        <v>801</v>
      </c>
      <c r="C2114" s="9" t="s">
        <v>777</v>
      </c>
      <c r="D2114" s="554">
        <f>"мат"!E89</f>
        <v>250</v>
      </c>
      <c r="E2114" s="101"/>
      <c r="F2114" s="738">
        <v>0.012</v>
      </c>
      <c r="G2114" s="739"/>
      <c r="H2114" s="101">
        <f>D2114*F2114*1.11</f>
        <v>3.33</v>
      </c>
      <c r="I2114" s="13"/>
    </row>
    <row r="2115" spans="1:9" ht="15">
      <c r="A2115" s="9"/>
      <c r="B2115" s="112" t="s">
        <v>802</v>
      </c>
      <c r="C2115" s="9" t="s">
        <v>697</v>
      </c>
      <c r="D2115" s="101">
        <f>"мат"!E90</f>
        <v>13</v>
      </c>
      <c r="E2115" s="555"/>
      <c r="F2115" s="736">
        <v>0.08</v>
      </c>
      <c r="G2115" s="737"/>
      <c r="H2115" s="101">
        <f>D2115*F2115*1.11</f>
        <v>1.15</v>
      </c>
      <c r="I2115" s="13"/>
    </row>
    <row r="2116" spans="1:9" ht="15">
      <c r="A2116" s="9"/>
      <c r="B2116" s="112" t="s">
        <v>803</v>
      </c>
      <c r="C2116" s="9" t="s">
        <v>697</v>
      </c>
      <c r="D2116" s="101">
        <f>"мат"!E91</f>
        <v>23</v>
      </c>
      <c r="E2116" s="555"/>
      <c r="F2116" s="738">
        <v>0.007</v>
      </c>
      <c r="G2116" s="739"/>
      <c r="H2116" s="101">
        <f>D2116*F2116*1.11</f>
        <v>0.18</v>
      </c>
      <c r="I2116" s="13"/>
    </row>
    <row r="2117" spans="1:9" ht="15">
      <c r="A2117" s="11"/>
      <c r="B2117" s="113" t="s">
        <v>804</v>
      </c>
      <c r="C2117" s="11" t="s">
        <v>772</v>
      </c>
      <c r="D2117" s="556">
        <f>"мат"!E80</f>
        <v>3.108</v>
      </c>
      <c r="E2117" s="557"/>
      <c r="F2117" s="740">
        <v>4.3</v>
      </c>
      <c r="G2117" s="741"/>
      <c r="H2117" s="547">
        <f>D2117*F2117</f>
        <v>13.36</v>
      </c>
      <c r="I2117" s="13"/>
    </row>
    <row r="2118" spans="1:9" ht="15">
      <c r="A2118" s="9"/>
      <c r="B2118" s="112" t="s">
        <v>805</v>
      </c>
      <c r="C2118" s="9" t="s">
        <v>342</v>
      </c>
      <c r="D2118" s="9"/>
      <c r="E2118" s="146"/>
      <c r="F2118" s="731"/>
      <c r="G2118" s="732"/>
      <c r="H2118" s="545">
        <f>SUM(H2114:H2117)</f>
        <v>18.02</v>
      </c>
      <c r="I2118" s="13"/>
    </row>
    <row r="2119" spans="1:9" ht="15">
      <c r="A2119" s="11" t="s">
        <v>810</v>
      </c>
      <c r="B2119" s="13" t="s">
        <v>1065</v>
      </c>
      <c r="C2119" s="11" t="s">
        <v>342</v>
      </c>
      <c r="D2119" s="172"/>
      <c r="E2119" s="10"/>
      <c r="F2119" s="706"/>
      <c r="G2119" s="708"/>
      <c r="H2119" s="547">
        <f>H2130*1.07</f>
        <v>125.5</v>
      </c>
      <c r="I2119" s="13"/>
    </row>
    <row r="2120" spans="1:9" ht="15">
      <c r="A2120" s="558" t="s">
        <v>811</v>
      </c>
      <c r="B2120" s="559" t="s">
        <v>806</v>
      </c>
      <c r="C2120" s="11" t="s">
        <v>342</v>
      </c>
      <c r="D2120" s="148"/>
      <c r="E2120" s="170"/>
      <c r="F2120" s="729"/>
      <c r="G2120" s="730"/>
      <c r="H2120" s="560">
        <f>H2110+H2111+H2112+H2119</f>
        <v>5441.37</v>
      </c>
      <c r="I2120" s="13"/>
    </row>
    <row r="2121" spans="1:9" ht="15">
      <c r="A2121" s="11" t="s">
        <v>812</v>
      </c>
      <c r="B2121" s="561" t="s">
        <v>1066</v>
      </c>
      <c r="C2121" s="11" t="s">
        <v>342</v>
      </c>
      <c r="D2121" s="11"/>
      <c r="E2121" s="169"/>
      <c r="F2121" s="729"/>
      <c r="G2121" s="730"/>
      <c r="H2121" s="560">
        <f>H2120</f>
        <v>5441.37</v>
      </c>
      <c r="I2121" s="13"/>
    </row>
    <row r="2122" spans="1:9" ht="15">
      <c r="A2122" s="6"/>
      <c r="B2122" s="6"/>
      <c r="C2122" s="7"/>
      <c r="D2122" s="6"/>
      <c r="E2122" s="6"/>
      <c r="F2122" s="6"/>
      <c r="G2122" s="6"/>
      <c r="H2122" s="167"/>
      <c r="I2122" s="13"/>
    </row>
    <row r="2123" spans="1:9" ht="15">
      <c r="A2123" s="733" t="s">
        <v>234</v>
      </c>
      <c r="B2123" s="733"/>
      <c r="C2123" s="733"/>
      <c r="D2123" s="733"/>
      <c r="E2123" s="733"/>
      <c r="F2123" s="733"/>
      <c r="G2123" s="733"/>
      <c r="H2123" s="733"/>
      <c r="I2123" s="13"/>
    </row>
    <row r="2124" spans="1:9" ht="15">
      <c r="A2124" s="707" t="s">
        <v>1068</v>
      </c>
      <c r="B2124" s="707"/>
      <c r="C2124" s="707"/>
      <c r="D2124" s="707"/>
      <c r="E2124" s="707"/>
      <c r="F2124" s="707"/>
      <c r="G2124" s="707"/>
      <c r="H2124" s="707"/>
      <c r="I2124" s="13"/>
    </row>
    <row r="2125" spans="1:9" ht="15">
      <c r="A2125" s="123" t="s">
        <v>1052</v>
      </c>
      <c r="B2125" s="397" t="s">
        <v>844</v>
      </c>
      <c r="C2125" s="123"/>
      <c r="D2125" s="397" t="s">
        <v>1069</v>
      </c>
      <c r="E2125" s="123" t="s">
        <v>1070</v>
      </c>
      <c r="F2125" s="703" t="s">
        <v>1071</v>
      </c>
      <c r="G2125" s="705"/>
      <c r="H2125" s="545" t="s">
        <v>1072</v>
      </c>
      <c r="I2125" s="13"/>
    </row>
    <row r="2126" spans="1:9" ht="15">
      <c r="A2126" s="9" t="s">
        <v>539</v>
      </c>
      <c r="B2126" s="10" t="s">
        <v>491</v>
      </c>
      <c r="C2126" s="9" t="s">
        <v>1073</v>
      </c>
      <c r="D2126" s="10" t="s">
        <v>1074</v>
      </c>
      <c r="E2126" s="9" t="s">
        <v>1075</v>
      </c>
      <c r="F2126" s="727" t="s">
        <v>1076</v>
      </c>
      <c r="G2126" s="728"/>
      <c r="H2126" s="101" t="s">
        <v>1077</v>
      </c>
      <c r="I2126" s="13"/>
    </row>
    <row r="2127" spans="1:9" ht="15">
      <c r="A2127" s="9"/>
      <c r="B2127" s="10" t="s">
        <v>1078</v>
      </c>
      <c r="C2127" s="9" t="s">
        <v>1079</v>
      </c>
      <c r="D2127" s="10" t="s">
        <v>342</v>
      </c>
      <c r="E2127" s="9" t="s">
        <v>1080</v>
      </c>
      <c r="F2127" s="727" t="s">
        <v>1081</v>
      </c>
      <c r="G2127" s="728"/>
      <c r="H2127" s="101" t="s">
        <v>1082</v>
      </c>
      <c r="I2127" s="13"/>
    </row>
    <row r="2128" spans="1:9" ht="15">
      <c r="A2128" s="11"/>
      <c r="B2128" s="241"/>
      <c r="C2128" s="11"/>
      <c r="D2128" s="241"/>
      <c r="E2128" s="11" t="s">
        <v>1083</v>
      </c>
      <c r="F2128" s="706"/>
      <c r="G2128" s="708"/>
      <c r="H2128" s="547" t="s">
        <v>1084</v>
      </c>
      <c r="I2128" s="13"/>
    </row>
    <row r="2129" spans="1:9" ht="30">
      <c r="A2129" s="123" t="s">
        <v>343</v>
      </c>
      <c r="B2129" s="396" t="s">
        <v>1582</v>
      </c>
      <c r="C2129" s="123">
        <v>1</v>
      </c>
      <c r="D2129" s="7">
        <v>34396</v>
      </c>
      <c r="E2129" s="123">
        <v>40</v>
      </c>
      <c r="F2129" s="703">
        <v>2.6</v>
      </c>
      <c r="G2129" s="705"/>
      <c r="H2129" s="562">
        <f>F2129*45.11</f>
        <v>117.29</v>
      </c>
      <c r="I2129" s="13"/>
    </row>
    <row r="2130" spans="1:9" ht="15">
      <c r="A2130" s="155"/>
      <c r="B2130" s="563" t="s">
        <v>701</v>
      </c>
      <c r="C2130" s="148"/>
      <c r="D2130" s="170"/>
      <c r="E2130" s="148"/>
      <c r="F2130" s="729"/>
      <c r="G2130" s="730"/>
      <c r="H2130" s="560">
        <f>H2129</f>
        <v>117.29</v>
      </c>
      <c r="I2130" s="13"/>
    </row>
    <row r="2131" spans="1:9" ht="15">
      <c r="A2131" s="6"/>
      <c r="B2131" s="6"/>
      <c r="C2131" s="7"/>
      <c r="D2131" s="6"/>
      <c r="E2131" s="6"/>
      <c r="F2131" s="6"/>
      <c r="G2131" s="6"/>
      <c r="H2131" s="167"/>
      <c r="I2131" s="13"/>
    </row>
    <row r="2132" spans="1:9" ht="15">
      <c r="A2132" s="6"/>
      <c r="B2132" s="6"/>
      <c r="C2132" s="7"/>
      <c r="D2132" s="6"/>
      <c r="E2132" s="6"/>
      <c r="F2132" s="6"/>
      <c r="G2132" s="6"/>
      <c r="H2132" s="167"/>
      <c r="I2132" s="13"/>
    </row>
    <row r="2133" spans="1:9" ht="15">
      <c r="A2133" s="6"/>
      <c r="B2133" s="6"/>
      <c r="C2133" s="7"/>
      <c r="D2133" s="6"/>
      <c r="E2133" s="6"/>
      <c r="F2133" s="6"/>
      <c r="G2133" s="6"/>
      <c r="H2133" s="167"/>
      <c r="I2133" s="13"/>
    </row>
    <row r="2134" spans="1:9" ht="15">
      <c r="A2134" s="6"/>
      <c r="B2134" s="6"/>
      <c r="C2134" s="7"/>
      <c r="D2134" s="6"/>
      <c r="E2134" s="6"/>
      <c r="F2134" s="6"/>
      <c r="G2134" s="6"/>
      <c r="H2134" s="167"/>
      <c r="I2134" s="13"/>
    </row>
    <row r="2135" spans="1:9" ht="15">
      <c r="A2135" s="6"/>
      <c r="B2135" s="6"/>
      <c r="C2135" s="7"/>
      <c r="D2135" s="6"/>
      <c r="E2135" s="6"/>
      <c r="F2135" s="6"/>
      <c r="G2135" s="6"/>
      <c r="H2135" s="167"/>
      <c r="I2135" s="13"/>
    </row>
    <row r="2136" spans="1:9" ht="15">
      <c r="A2136" s="6"/>
      <c r="B2136" s="6"/>
      <c r="C2136" s="7"/>
      <c r="D2136" s="6"/>
      <c r="E2136" s="6"/>
      <c r="F2136" s="6"/>
      <c r="G2136" s="6"/>
      <c r="H2136" s="167"/>
      <c r="I2136" s="13"/>
    </row>
    <row r="2137" spans="1:9" ht="15">
      <c r="A2137" s="6"/>
      <c r="B2137" s="6"/>
      <c r="C2137" s="7"/>
      <c r="D2137" s="6"/>
      <c r="E2137" s="6"/>
      <c r="F2137" s="6"/>
      <c r="G2137" s="6"/>
      <c r="H2137" s="167"/>
      <c r="I2137" s="13"/>
    </row>
    <row r="2138" spans="1:9" ht="15">
      <c r="A2138" s="6"/>
      <c r="B2138" s="6"/>
      <c r="C2138" s="7"/>
      <c r="D2138" s="6"/>
      <c r="E2138" s="6"/>
      <c r="F2138" s="6"/>
      <c r="G2138" s="6"/>
      <c r="H2138" s="167"/>
      <c r="I2138" s="13"/>
    </row>
    <row r="2139" spans="1:9" ht="15">
      <c r="A2139" s="6"/>
      <c r="B2139" s="6"/>
      <c r="C2139" s="7"/>
      <c r="D2139" s="6"/>
      <c r="E2139" s="6"/>
      <c r="F2139" s="6"/>
      <c r="G2139" s="6"/>
      <c r="H2139" s="167"/>
      <c r="I2139" s="13"/>
    </row>
    <row r="2140" spans="1:9" ht="15">
      <c r="A2140" s="6"/>
      <c r="B2140" s="6"/>
      <c r="C2140" s="7"/>
      <c r="D2140" s="6"/>
      <c r="E2140" s="6"/>
      <c r="F2140" s="6"/>
      <c r="G2140" s="6"/>
      <c r="H2140" s="167"/>
      <c r="I2140" s="13"/>
    </row>
    <row r="2141" spans="1:9" ht="15">
      <c r="A2141" s="6"/>
      <c r="B2141" s="6"/>
      <c r="C2141" s="7"/>
      <c r="D2141" s="6"/>
      <c r="E2141" s="6"/>
      <c r="F2141" s="6"/>
      <c r="G2141" s="6"/>
      <c r="H2141" s="167"/>
      <c r="I2141" s="13"/>
    </row>
    <row r="2142" spans="1:9" ht="15">
      <c r="A2142" s="6"/>
      <c r="B2142" s="6"/>
      <c r="C2142" s="7"/>
      <c r="D2142" s="6"/>
      <c r="E2142" s="6"/>
      <c r="F2142" s="6"/>
      <c r="G2142" s="6"/>
      <c r="H2142" s="167"/>
      <c r="I2142" s="13"/>
    </row>
    <row r="2143" spans="1:9" ht="15">
      <c r="A2143" s="6"/>
      <c r="B2143" s="6"/>
      <c r="C2143" s="7"/>
      <c r="D2143" s="6"/>
      <c r="E2143" s="6"/>
      <c r="F2143" s="6"/>
      <c r="G2143" s="6"/>
      <c r="H2143" s="167"/>
      <c r="I2143" s="13"/>
    </row>
    <row r="2144" spans="1:9" ht="15">
      <c r="A2144" s="6"/>
      <c r="B2144" s="6"/>
      <c r="C2144" s="7"/>
      <c r="D2144" s="6"/>
      <c r="E2144" s="6"/>
      <c r="F2144" s="6"/>
      <c r="G2144" s="6"/>
      <c r="H2144" s="167"/>
      <c r="I2144" s="13"/>
    </row>
    <row r="2145" spans="1:9" ht="15">
      <c r="A2145" s="6"/>
      <c r="B2145" s="6"/>
      <c r="C2145" s="7"/>
      <c r="D2145" s="6"/>
      <c r="E2145" s="6"/>
      <c r="F2145" s="6"/>
      <c r="G2145" s="6"/>
      <c r="H2145" s="167"/>
      <c r="I2145" s="13"/>
    </row>
    <row r="2146" spans="1:9" ht="15">
      <c r="A2146" s="6"/>
      <c r="B2146" s="6"/>
      <c r="C2146" s="7"/>
      <c r="D2146" s="6"/>
      <c r="E2146" s="6"/>
      <c r="F2146" s="6"/>
      <c r="G2146" s="6"/>
      <c r="H2146" s="167"/>
      <c r="I2146" s="13"/>
    </row>
    <row r="2147" spans="1:9" ht="15">
      <c r="A2147" s="6"/>
      <c r="B2147" s="6"/>
      <c r="C2147" s="7"/>
      <c r="D2147" s="6"/>
      <c r="E2147" s="6"/>
      <c r="F2147" s="6"/>
      <c r="G2147" s="6"/>
      <c r="H2147" s="167"/>
      <c r="I2147" s="13"/>
    </row>
    <row r="2148" spans="1:9" ht="15">
      <c r="A2148" s="6"/>
      <c r="B2148" s="6"/>
      <c r="C2148" s="7"/>
      <c r="D2148" s="6"/>
      <c r="E2148" s="6"/>
      <c r="F2148" s="6"/>
      <c r="G2148" s="6"/>
      <c r="H2148" s="167"/>
      <c r="I2148" s="13"/>
    </row>
    <row r="2149" spans="1:9" ht="15">
      <c r="A2149" s="751" t="s">
        <v>978</v>
      </c>
      <c r="B2149" s="751"/>
      <c r="C2149" s="751"/>
      <c r="D2149" s="751"/>
      <c r="E2149" s="751"/>
      <c r="F2149" s="751"/>
      <c r="G2149" s="751"/>
      <c r="H2149" s="751"/>
      <c r="I2149" s="13"/>
    </row>
    <row r="2150" spans="1:9" ht="15">
      <c r="A2150" s="733" t="s">
        <v>831</v>
      </c>
      <c r="B2150" s="733"/>
      <c r="C2150" s="733"/>
      <c r="D2150" s="733"/>
      <c r="E2150" s="733"/>
      <c r="F2150" s="733"/>
      <c r="G2150" s="733"/>
      <c r="H2150" s="733"/>
      <c r="I2150" s="13"/>
    </row>
    <row r="2151" spans="1:9" ht="30" customHeight="1">
      <c r="A2151" s="753" t="s">
        <v>1535</v>
      </c>
      <c r="B2151" s="753"/>
      <c r="C2151" s="753"/>
      <c r="D2151" s="753"/>
      <c r="E2151" s="753"/>
      <c r="F2151" s="753"/>
      <c r="G2151" s="753"/>
      <c r="H2151" s="753"/>
      <c r="I2151" s="13"/>
    </row>
    <row r="2152" spans="1:9" ht="15">
      <c r="A2152" s="753"/>
      <c r="B2152" s="753"/>
      <c r="C2152" s="753"/>
      <c r="D2152" s="753"/>
      <c r="E2152" s="753"/>
      <c r="F2152" s="753"/>
      <c r="G2152" s="753"/>
      <c r="H2152" s="753"/>
      <c r="I2152" s="13"/>
    </row>
    <row r="2153" spans="1:9" ht="15">
      <c r="A2153" s="6"/>
      <c r="B2153" s="746" t="s">
        <v>1086</v>
      </c>
      <c r="C2153" s="746"/>
      <c r="D2153" s="746"/>
      <c r="E2153" s="6">
        <v>1</v>
      </c>
      <c r="F2153" s="6" t="s">
        <v>670</v>
      </c>
      <c r="G2153" s="6"/>
      <c r="H2153" s="167"/>
      <c r="I2153" s="13"/>
    </row>
    <row r="2154" spans="1:9" ht="15">
      <c r="A2154" s="6"/>
      <c r="B2154" s="746" t="s">
        <v>1087</v>
      </c>
      <c r="C2154" s="746"/>
      <c r="D2154" s="746"/>
      <c r="E2154" s="6">
        <v>0.12</v>
      </c>
      <c r="F2154" s="6" t="s">
        <v>1132</v>
      </c>
      <c r="G2154" s="6"/>
      <c r="H2154" s="167"/>
      <c r="I2154" s="13"/>
    </row>
    <row r="2155" spans="1:9" ht="15">
      <c r="A2155" s="6"/>
      <c r="B2155" s="744" t="s">
        <v>837</v>
      </c>
      <c r="C2155" s="744"/>
      <c r="D2155" s="744"/>
      <c r="E2155" s="6"/>
      <c r="F2155" s="6"/>
      <c r="G2155" s="6"/>
      <c r="H2155" s="167"/>
      <c r="I2155" s="13"/>
    </row>
    <row r="2156" spans="1:9" ht="15">
      <c r="A2156" s="6"/>
      <c r="B2156" s="744" t="s">
        <v>838</v>
      </c>
      <c r="C2156" s="744"/>
      <c r="D2156" s="744"/>
      <c r="E2156" s="6"/>
      <c r="F2156" s="6"/>
      <c r="G2156" s="6"/>
      <c r="H2156" s="167"/>
      <c r="I2156" s="13"/>
    </row>
    <row r="2157" spans="1:9" ht="15">
      <c r="A2157" s="6"/>
      <c r="B2157" s="744" t="s">
        <v>839</v>
      </c>
      <c r="C2157" s="744"/>
      <c r="D2157" s="744"/>
      <c r="E2157" s="6">
        <v>1.15</v>
      </c>
      <c r="F2157" s="400" t="s">
        <v>840</v>
      </c>
      <c r="G2157" s="733">
        <v>2.313</v>
      </c>
      <c r="H2157" s="733"/>
      <c r="I2157" s="13"/>
    </row>
    <row r="2158" spans="1:9" ht="15">
      <c r="A2158" s="6"/>
      <c r="B2158" s="744" t="s">
        <v>841</v>
      </c>
      <c r="C2158" s="744"/>
      <c r="D2158" s="744"/>
      <c r="E2158" s="6"/>
      <c r="F2158" s="6"/>
      <c r="G2158" s="6"/>
      <c r="H2158" s="167"/>
      <c r="I2158" s="13"/>
    </row>
    <row r="2159" spans="1:9" ht="15">
      <c r="A2159" s="6"/>
      <c r="B2159" s="744" t="s">
        <v>842</v>
      </c>
      <c r="C2159" s="744"/>
      <c r="D2159" s="744"/>
      <c r="E2159" s="6">
        <v>1.11</v>
      </c>
      <c r="F2159" s="6"/>
      <c r="G2159" s="6"/>
      <c r="H2159" s="167"/>
      <c r="I2159" s="13"/>
    </row>
    <row r="2160" spans="1:9" ht="15">
      <c r="A2160" s="6"/>
      <c r="B2160" s="744" t="s">
        <v>843</v>
      </c>
      <c r="C2160" s="744"/>
      <c r="D2160" s="744"/>
      <c r="E2160" s="6">
        <v>1.07</v>
      </c>
      <c r="F2160" s="6"/>
      <c r="G2160" s="6"/>
      <c r="H2160" s="167"/>
      <c r="I2160" s="13"/>
    </row>
    <row r="2161" spans="1:9" ht="15">
      <c r="A2161" s="123"/>
      <c r="B2161" s="566"/>
      <c r="C2161" s="123"/>
      <c r="D2161" s="544" t="s">
        <v>1049</v>
      </c>
      <c r="E2161" s="123" t="s">
        <v>1050</v>
      </c>
      <c r="F2161" s="703"/>
      <c r="G2161" s="705"/>
      <c r="H2161" s="545" t="s">
        <v>1051</v>
      </c>
      <c r="I2161" s="13"/>
    </row>
    <row r="2162" spans="1:9" ht="15">
      <c r="A2162" s="9" t="s">
        <v>1052</v>
      </c>
      <c r="B2162" s="546" t="s">
        <v>1091</v>
      </c>
      <c r="C2162" s="9" t="s">
        <v>1054</v>
      </c>
      <c r="D2162" s="9" t="s">
        <v>1055</v>
      </c>
      <c r="E2162" s="9" t="s">
        <v>335</v>
      </c>
      <c r="F2162" s="727" t="s">
        <v>1056</v>
      </c>
      <c r="G2162" s="728"/>
      <c r="H2162" s="101" t="s">
        <v>1057</v>
      </c>
      <c r="I2162" s="13"/>
    </row>
    <row r="2163" spans="1:9" ht="15">
      <c r="A2163" s="9" t="s">
        <v>539</v>
      </c>
      <c r="B2163" s="546"/>
      <c r="C2163" s="9" t="s">
        <v>309</v>
      </c>
      <c r="D2163" s="9" t="s">
        <v>1058</v>
      </c>
      <c r="E2163" s="9" t="s">
        <v>501</v>
      </c>
      <c r="F2163" s="742"/>
      <c r="G2163" s="743"/>
      <c r="H2163" s="101" t="s">
        <v>311</v>
      </c>
      <c r="I2163" s="13"/>
    </row>
    <row r="2164" spans="1:9" ht="15">
      <c r="A2164" s="9"/>
      <c r="B2164" s="567"/>
      <c r="C2164" s="9"/>
      <c r="D2164" s="113" t="s">
        <v>1059</v>
      </c>
      <c r="E2164" s="113"/>
      <c r="F2164" s="706"/>
      <c r="G2164" s="707"/>
      <c r="H2164" s="547"/>
      <c r="I2164" s="13"/>
    </row>
    <row r="2165" spans="1:9" ht="15">
      <c r="A2165" s="148">
        <v>1</v>
      </c>
      <c r="B2165" s="171">
        <v>2</v>
      </c>
      <c r="C2165" s="148">
        <v>3</v>
      </c>
      <c r="D2165" s="169">
        <v>4</v>
      </c>
      <c r="E2165" s="148">
        <v>5</v>
      </c>
      <c r="F2165" s="706">
        <v>6</v>
      </c>
      <c r="G2165" s="707"/>
      <c r="H2165" s="149">
        <v>7</v>
      </c>
      <c r="I2165" s="13"/>
    </row>
    <row r="2166" spans="1:9" ht="15">
      <c r="A2166" s="123" t="s">
        <v>343</v>
      </c>
      <c r="B2166" s="505" t="s">
        <v>1060</v>
      </c>
      <c r="C2166" s="123" t="s">
        <v>342</v>
      </c>
      <c r="D2166" s="398"/>
      <c r="E2166" s="548"/>
      <c r="F2166" s="703"/>
      <c r="G2166" s="705"/>
      <c r="H2166" s="545">
        <f>H2167+H2168</f>
        <v>141.78</v>
      </c>
      <c r="I2166" s="13"/>
    </row>
    <row r="2167" spans="1:9" ht="15">
      <c r="A2167" s="9"/>
      <c r="B2167" s="505" t="s">
        <v>957</v>
      </c>
      <c r="C2167" s="9" t="s">
        <v>1061</v>
      </c>
      <c r="D2167" s="172">
        <v>539</v>
      </c>
      <c r="E2167" s="159">
        <f>D2167*G2157</f>
        <v>1246.71</v>
      </c>
      <c r="F2167" s="747">
        <v>0.02</v>
      </c>
      <c r="G2167" s="748"/>
      <c r="H2167" s="101">
        <f>E2167*F2167</f>
        <v>24.93</v>
      </c>
      <c r="I2167" s="13"/>
    </row>
    <row r="2168" spans="1:9" ht="15">
      <c r="A2168" s="9"/>
      <c r="B2168" s="505" t="s">
        <v>1102</v>
      </c>
      <c r="C2168" s="9" t="s">
        <v>1061</v>
      </c>
      <c r="D2168" s="574">
        <v>421</v>
      </c>
      <c r="E2168" s="159">
        <f>D2168*G2157</f>
        <v>973.77</v>
      </c>
      <c r="F2168" s="747">
        <v>0.12</v>
      </c>
      <c r="G2168" s="748"/>
      <c r="H2168" s="101">
        <f>E2168*F2168</f>
        <v>116.85</v>
      </c>
      <c r="I2168" s="13"/>
    </row>
    <row r="2169" spans="1:9" ht="15">
      <c r="A2169" s="9" t="s">
        <v>349</v>
      </c>
      <c r="B2169" s="13" t="s">
        <v>1062</v>
      </c>
      <c r="C2169" s="9" t="s">
        <v>342</v>
      </c>
      <c r="D2169" s="172"/>
      <c r="E2169" s="10"/>
      <c r="F2169" s="727"/>
      <c r="G2169" s="728"/>
      <c r="H2169" s="101">
        <f>H2166*0.079</f>
        <v>11.2</v>
      </c>
      <c r="I2169" s="13"/>
    </row>
    <row r="2170" spans="1:9" ht="15">
      <c r="A2170" s="9" t="s">
        <v>355</v>
      </c>
      <c r="B2170" s="13" t="s">
        <v>1063</v>
      </c>
      <c r="C2170" s="9" t="s">
        <v>342</v>
      </c>
      <c r="D2170" s="172"/>
      <c r="E2170" s="10"/>
      <c r="F2170" s="727"/>
      <c r="G2170" s="728"/>
      <c r="H2170" s="101">
        <f>H2166+H2169</f>
        <v>152.98</v>
      </c>
      <c r="I2170" s="13"/>
    </row>
    <row r="2171" spans="1:9" ht="15">
      <c r="A2171" s="9" t="s">
        <v>807</v>
      </c>
      <c r="B2171" s="13" t="s">
        <v>1064</v>
      </c>
      <c r="C2171" s="9" t="s">
        <v>342</v>
      </c>
      <c r="D2171" s="172"/>
      <c r="E2171" s="10"/>
      <c r="F2171" s="727"/>
      <c r="G2171" s="728"/>
      <c r="H2171" s="101">
        <f>H2170*1.15</f>
        <v>175.93</v>
      </c>
      <c r="I2171" s="13"/>
    </row>
    <row r="2172" spans="1:9" ht="31.5" customHeight="1">
      <c r="A2172" s="9" t="s">
        <v>808</v>
      </c>
      <c r="B2172" s="581" t="s">
        <v>999</v>
      </c>
      <c r="C2172" s="9" t="s">
        <v>342</v>
      </c>
      <c r="D2172" s="172"/>
      <c r="E2172" s="10"/>
      <c r="F2172" s="727"/>
      <c r="G2172" s="728"/>
      <c r="H2172" s="101">
        <f>H2171*0.31</f>
        <v>54.54</v>
      </c>
      <c r="I2172" s="13"/>
    </row>
    <row r="2173" spans="1:9" ht="15">
      <c r="A2173" s="9">
        <v>6</v>
      </c>
      <c r="B2173" s="112" t="s">
        <v>798</v>
      </c>
      <c r="C2173" s="9" t="s">
        <v>799</v>
      </c>
      <c r="D2173" s="516">
        <f>H2179</f>
        <v>18.02</v>
      </c>
      <c r="E2173" s="101"/>
      <c r="F2173" s="749">
        <v>0.12</v>
      </c>
      <c r="G2173" s="750"/>
      <c r="H2173" s="101">
        <f>D2173*F2173</f>
        <v>2.16</v>
      </c>
      <c r="I2173" s="13"/>
    </row>
    <row r="2174" spans="1:9" ht="15">
      <c r="A2174" s="9"/>
      <c r="B2174" s="552" t="s">
        <v>800</v>
      </c>
      <c r="C2174" s="9"/>
      <c r="D2174" s="9"/>
      <c r="E2174" s="146"/>
      <c r="F2174" s="736"/>
      <c r="G2174" s="737"/>
      <c r="H2174" s="101"/>
      <c r="I2174" s="13"/>
    </row>
    <row r="2175" spans="1:9" ht="15">
      <c r="A2175" s="9"/>
      <c r="B2175" s="112" t="s">
        <v>801</v>
      </c>
      <c r="C2175" s="9" t="s">
        <v>777</v>
      </c>
      <c r="D2175" s="554">
        <f>"мат"!E89</f>
        <v>250</v>
      </c>
      <c r="E2175" s="101"/>
      <c r="F2175" s="738">
        <v>0.012</v>
      </c>
      <c r="G2175" s="739"/>
      <c r="H2175" s="101">
        <f>D2175*F2175*1.11</f>
        <v>3.33</v>
      </c>
      <c r="I2175" s="13"/>
    </row>
    <row r="2176" spans="1:9" ht="15">
      <c r="A2176" s="9"/>
      <c r="B2176" s="112" t="s">
        <v>802</v>
      </c>
      <c r="C2176" s="9" t="s">
        <v>697</v>
      </c>
      <c r="D2176" s="101">
        <f>"мат"!E90</f>
        <v>13</v>
      </c>
      <c r="E2176" s="555"/>
      <c r="F2176" s="736">
        <v>0.08</v>
      </c>
      <c r="G2176" s="737"/>
      <c r="H2176" s="101">
        <f>D2176*F2176*1.11</f>
        <v>1.15</v>
      </c>
      <c r="I2176" s="13"/>
    </row>
    <row r="2177" spans="1:9" ht="15">
      <c r="A2177" s="9"/>
      <c r="B2177" s="112" t="s">
        <v>803</v>
      </c>
      <c r="C2177" s="9" t="s">
        <v>697</v>
      </c>
      <c r="D2177" s="101">
        <f>"мат"!E91</f>
        <v>23</v>
      </c>
      <c r="E2177" s="555"/>
      <c r="F2177" s="738">
        <v>0.007</v>
      </c>
      <c r="G2177" s="739"/>
      <c r="H2177" s="101">
        <f>D2177*F2177*1.11</f>
        <v>0.18</v>
      </c>
      <c r="I2177" s="13"/>
    </row>
    <row r="2178" spans="1:9" ht="15">
      <c r="A2178" s="11"/>
      <c r="B2178" s="113" t="s">
        <v>804</v>
      </c>
      <c r="C2178" s="11" t="s">
        <v>772</v>
      </c>
      <c r="D2178" s="556">
        <f>"мат"!E80</f>
        <v>3.108</v>
      </c>
      <c r="E2178" s="557"/>
      <c r="F2178" s="740">
        <v>4.3</v>
      </c>
      <c r="G2178" s="741"/>
      <c r="H2178" s="547">
        <f>D2178*F2178</f>
        <v>13.36</v>
      </c>
      <c r="I2178" s="13"/>
    </row>
    <row r="2179" spans="1:9" ht="15">
      <c r="A2179" s="9"/>
      <c r="B2179" s="112" t="s">
        <v>805</v>
      </c>
      <c r="C2179" s="9" t="s">
        <v>342</v>
      </c>
      <c r="D2179" s="9"/>
      <c r="E2179" s="146"/>
      <c r="F2179" s="731"/>
      <c r="G2179" s="732"/>
      <c r="H2179" s="545">
        <f>SUM(H2175:H2178)</f>
        <v>18.02</v>
      </c>
      <c r="I2179" s="13"/>
    </row>
    <row r="2180" spans="1:9" ht="15">
      <c r="A2180" s="11" t="s">
        <v>810</v>
      </c>
      <c r="B2180" s="13" t="s">
        <v>1065</v>
      </c>
      <c r="C2180" s="11" t="s">
        <v>342</v>
      </c>
      <c r="D2180" s="172"/>
      <c r="E2180" s="10"/>
      <c r="F2180" s="706"/>
      <c r="G2180" s="708"/>
      <c r="H2180" s="547">
        <f>H2190*1.07</f>
        <v>5.79</v>
      </c>
      <c r="I2180" s="13"/>
    </row>
    <row r="2181" spans="1:9" ht="15">
      <c r="A2181" s="558" t="s">
        <v>811</v>
      </c>
      <c r="B2181" s="559" t="s">
        <v>806</v>
      </c>
      <c r="C2181" s="11" t="s">
        <v>342</v>
      </c>
      <c r="D2181" s="148"/>
      <c r="E2181" s="170"/>
      <c r="F2181" s="729"/>
      <c r="G2181" s="730"/>
      <c r="H2181" s="560">
        <f>H2171+H2172+H2173+H2180</f>
        <v>238.42</v>
      </c>
      <c r="I2181" s="13"/>
    </row>
    <row r="2182" spans="1:9" ht="15">
      <c r="A2182" s="11" t="s">
        <v>812</v>
      </c>
      <c r="B2182" s="561" t="s">
        <v>1066</v>
      </c>
      <c r="C2182" s="11" t="s">
        <v>342</v>
      </c>
      <c r="D2182" s="11"/>
      <c r="E2182" s="169"/>
      <c r="F2182" s="729"/>
      <c r="G2182" s="730"/>
      <c r="H2182" s="560">
        <f>H2181</f>
        <v>238.42</v>
      </c>
      <c r="I2182" s="13"/>
    </row>
    <row r="2183" spans="1:9" ht="15">
      <c r="A2183" s="733" t="s">
        <v>979</v>
      </c>
      <c r="B2183" s="733"/>
      <c r="C2183" s="733"/>
      <c r="D2183" s="733"/>
      <c r="E2183" s="733"/>
      <c r="F2183" s="733"/>
      <c r="G2183" s="733"/>
      <c r="H2183" s="733"/>
      <c r="I2183" s="13"/>
    </row>
    <row r="2184" spans="1:9" ht="15">
      <c r="A2184" s="707" t="s">
        <v>1068</v>
      </c>
      <c r="B2184" s="707"/>
      <c r="C2184" s="707"/>
      <c r="D2184" s="707"/>
      <c r="E2184" s="707"/>
      <c r="F2184" s="707"/>
      <c r="G2184" s="707"/>
      <c r="H2184" s="707"/>
      <c r="I2184" s="13"/>
    </row>
    <row r="2185" spans="1:9" ht="15">
      <c r="A2185" s="123" t="s">
        <v>1052</v>
      </c>
      <c r="B2185" s="397" t="s">
        <v>844</v>
      </c>
      <c r="C2185" s="123"/>
      <c r="D2185" s="397" t="s">
        <v>1069</v>
      </c>
      <c r="E2185" s="123" t="s">
        <v>1070</v>
      </c>
      <c r="F2185" s="703" t="s">
        <v>1071</v>
      </c>
      <c r="G2185" s="705"/>
      <c r="H2185" s="545" t="s">
        <v>1072</v>
      </c>
      <c r="I2185" s="13"/>
    </row>
    <row r="2186" spans="1:9" ht="15">
      <c r="A2186" s="9" t="s">
        <v>539</v>
      </c>
      <c r="B2186" s="10" t="s">
        <v>491</v>
      </c>
      <c r="C2186" s="9" t="s">
        <v>1073</v>
      </c>
      <c r="D2186" s="10" t="s">
        <v>1074</v>
      </c>
      <c r="E2186" s="9" t="s">
        <v>1075</v>
      </c>
      <c r="F2186" s="727" t="s">
        <v>1076</v>
      </c>
      <c r="G2186" s="728"/>
      <c r="H2186" s="101" t="s">
        <v>1077</v>
      </c>
      <c r="I2186" s="13"/>
    </row>
    <row r="2187" spans="1:9" ht="15">
      <c r="A2187" s="9"/>
      <c r="B2187" s="10" t="s">
        <v>1078</v>
      </c>
      <c r="C2187" s="9" t="s">
        <v>1079</v>
      </c>
      <c r="D2187" s="10" t="s">
        <v>342</v>
      </c>
      <c r="E2187" s="9" t="s">
        <v>1080</v>
      </c>
      <c r="F2187" s="727" t="s">
        <v>1081</v>
      </c>
      <c r="G2187" s="728"/>
      <c r="H2187" s="101" t="s">
        <v>1082</v>
      </c>
      <c r="I2187" s="13"/>
    </row>
    <row r="2188" spans="1:9" ht="15">
      <c r="A2188" s="11"/>
      <c r="B2188" s="241"/>
      <c r="C2188" s="11"/>
      <c r="D2188" s="241"/>
      <c r="E2188" s="11" t="s">
        <v>1083</v>
      </c>
      <c r="F2188" s="706"/>
      <c r="G2188" s="708"/>
      <c r="H2188" s="547" t="s">
        <v>1084</v>
      </c>
      <c r="I2188" s="13"/>
    </row>
    <row r="2189" spans="1:9" ht="30">
      <c r="A2189" s="123" t="s">
        <v>343</v>
      </c>
      <c r="B2189" s="396" t="s">
        <v>1582</v>
      </c>
      <c r="C2189" s="123">
        <v>1</v>
      </c>
      <c r="D2189" s="7">
        <v>34396</v>
      </c>
      <c r="E2189" s="123">
        <v>40</v>
      </c>
      <c r="F2189" s="703">
        <v>0.12</v>
      </c>
      <c r="G2189" s="705"/>
      <c r="H2189" s="562">
        <f>F2189*45.11</f>
        <v>5.41</v>
      </c>
      <c r="I2189" s="13"/>
    </row>
    <row r="2190" spans="1:9" ht="15">
      <c r="A2190" s="155"/>
      <c r="B2190" s="563" t="s">
        <v>701</v>
      </c>
      <c r="C2190" s="148"/>
      <c r="D2190" s="170"/>
      <c r="E2190" s="148"/>
      <c r="F2190" s="729"/>
      <c r="G2190" s="730"/>
      <c r="H2190" s="560">
        <f>H2189</f>
        <v>5.41</v>
      </c>
      <c r="I2190" s="13"/>
    </row>
    <row r="2191" spans="1:9" ht="15">
      <c r="A2191" s="6"/>
      <c r="B2191" s="6"/>
      <c r="C2191" s="7"/>
      <c r="D2191" s="6"/>
      <c r="E2191" s="6"/>
      <c r="F2191" s="6"/>
      <c r="G2191" s="6"/>
      <c r="H2191" s="167"/>
      <c r="I2191" s="13"/>
    </row>
    <row r="2192" spans="1:9" ht="15">
      <c r="A2192" s="6"/>
      <c r="B2192" s="6"/>
      <c r="C2192" s="7"/>
      <c r="D2192" s="6"/>
      <c r="E2192" s="6"/>
      <c r="F2192" s="6"/>
      <c r="G2192" s="6"/>
      <c r="H2192" s="167"/>
      <c r="I2192" s="13"/>
    </row>
    <row r="2193" spans="1:9" ht="15">
      <c r="A2193" s="6"/>
      <c r="B2193" s="6"/>
      <c r="C2193" s="7"/>
      <c r="D2193" s="6"/>
      <c r="E2193" s="6"/>
      <c r="F2193" s="6"/>
      <c r="G2193" s="6"/>
      <c r="H2193" s="167"/>
      <c r="I2193" s="13"/>
    </row>
    <row r="2194" spans="1:9" ht="15">
      <c r="A2194" s="6"/>
      <c r="B2194" s="6"/>
      <c r="C2194" s="7"/>
      <c r="D2194" s="6"/>
      <c r="E2194" s="6"/>
      <c r="F2194" s="6"/>
      <c r="G2194" s="6"/>
      <c r="H2194" s="167"/>
      <c r="I2194" s="13"/>
    </row>
    <row r="2195" spans="1:9" ht="15">
      <c r="A2195" s="6"/>
      <c r="B2195" s="6"/>
      <c r="C2195" s="7"/>
      <c r="D2195" s="6"/>
      <c r="E2195" s="6"/>
      <c r="F2195" s="6"/>
      <c r="G2195" s="6"/>
      <c r="H2195" s="167"/>
      <c r="I2195" s="13"/>
    </row>
    <row r="2196" spans="1:9" ht="15">
      <c r="A2196" s="6"/>
      <c r="B2196" s="6"/>
      <c r="C2196" s="7"/>
      <c r="D2196" s="6"/>
      <c r="E2196" s="6"/>
      <c r="F2196" s="6"/>
      <c r="G2196" s="6"/>
      <c r="H2196" s="167"/>
      <c r="I2196" s="13"/>
    </row>
    <row r="2197" spans="1:9" ht="15">
      <c r="A2197" s="6"/>
      <c r="B2197" s="6"/>
      <c r="C2197" s="7"/>
      <c r="D2197" s="6"/>
      <c r="E2197" s="6"/>
      <c r="F2197" s="6"/>
      <c r="G2197" s="6"/>
      <c r="H2197" s="167"/>
      <c r="I2197" s="13"/>
    </row>
    <row r="2198" spans="1:9" ht="15">
      <c r="A2198" s="6"/>
      <c r="B2198" s="6"/>
      <c r="C2198" s="7"/>
      <c r="D2198" s="6"/>
      <c r="E2198" s="6"/>
      <c r="F2198" s="6"/>
      <c r="G2198" s="6"/>
      <c r="H2198" s="167"/>
      <c r="I2198" s="13"/>
    </row>
    <row r="2199" spans="1:9" ht="15">
      <c r="A2199" s="6"/>
      <c r="B2199" s="6"/>
      <c r="C2199" s="7"/>
      <c r="D2199" s="6"/>
      <c r="E2199" s="6"/>
      <c r="F2199" s="6"/>
      <c r="G2199" s="6"/>
      <c r="H2199" s="167"/>
      <c r="I2199" s="13"/>
    </row>
    <row r="2200" spans="1:9" ht="15">
      <c r="A2200" s="6"/>
      <c r="B2200" s="6"/>
      <c r="C2200" s="7"/>
      <c r="D2200" s="6"/>
      <c r="E2200" s="6"/>
      <c r="F2200" s="6"/>
      <c r="G2200" s="6"/>
      <c r="H2200" s="167"/>
      <c r="I2200" s="13"/>
    </row>
    <row r="2201" spans="1:9" ht="15">
      <c r="A2201" s="6"/>
      <c r="B2201" s="6"/>
      <c r="C2201" s="7"/>
      <c r="D2201" s="6"/>
      <c r="E2201" s="6"/>
      <c r="F2201" s="6"/>
      <c r="G2201" s="6"/>
      <c r="H2201" s="167"/>
      <c r="I2201" s="13"/>
    </row>
    <row r="2202" spans="1:9" ht="15">
      <c r="A2202" s="6"/>
      <c r="B2202" s="6"/>
      <c r="C2202" s="7"/>
      <c r="D2202" s="6"/>
      <c r="E2202" s="6"/>
      <c r="F2202" s="6"/>
      <c r="G2202" s="6"/>
      <c r="H2202" s="167"/>
      <c r="I2202" s="13"/>
    </row>
    <row r="2203" spans="1:9" ht="15">
      <c r="A2203" s="6"/>
      <c r="B2203" s="6"/>
      <c r="C2203" s="7"/>
      <c r="D2203" s="6"/>
      <c r="E2203" s="6"/>
      <c r="F2203" s="6"/>
      <c r="G2203" s="6"/>
      <c r="H2203" s="167"/>
      <c r="I2203" s="13"/>
    </row>
    <row r="2204" spans="1:9" ht="15">
      <c r="A2204" s="6"/>
      <c r="B2204" s="6"/>
      <c r="C2204" s="7"/>
      <c r="D2204" s="6"/>
      <c r="E2204" s="6"/>
      <c r="F2204" s="6"/>
      <c r="G2204" s="6"/>
      <c r="H2204" s="167"/>
      <c r="I2204" s="13"/>
    </row>
    <row r="2205" spans="1:9" ht="15">
      <c r="A2205" s="6"/>
      <c r="B2205" s="6"/>
      <c r="C2205" s="7"/>
      <c r="D2205" s="6"/>
      <c r="E2205" s="6"/>
      <c r="F2205" s="6"/>
      <c r="G2205" s="6"/>
      <c r="H2205" s="167"/>
      <c r="I2205" s="13"/>
    </row>
    <row r="2206" spans="1:9" ht="15">
      <c r="A2206" s="6"/>
      <c r="B2206" s="6"/>
      <c r="C2206" s="7"/>
      <c r="D2206" s="6"/>
      <c r="E2206" s="6"/>
      <c r="F2206" s="6"/>
      <c r="G2206" s="6"/>
      <c r="H2206" s="167"/>
      <c r="I2206" s="13"/>
    </row>
    <row r="2207" spans="1:9" ht="15">
      <c r="A2207" s="6"/>
      <c r="B2207" s="6"/>
      <c r="C2207" s="7"/>
      <c r="D2207" s="6"/>
      <c r="E2207" s="6"/>
      <c r="F2207" s="6"/>
      <c r="G2207" s="6"/>
      <c r="H2207" s="167"/>
      <c r="I2207" s="13"/>
    </row>
    <row r="2208" spans="1:9" ht="15">
      <c r="A2208" s="751" t="s">
        <v>963</v>
      </c>
      <c r="B2208" s="751"/>
      <c r="C2208" s="751"/>
      <c r="D2208" s="751"/>
      <c r="E2208" s="751"/>
      <c r="F2208" s="751"/>
      <c r="G2208" s="751"/>
      <c r="H2208" s="751"/>
      <c r="I2208" s="13"/>
    </row>
    <row r="2209" spans="1:9" ht="15">
      <c r="A2209" s="733" t="s">
        <v>831</v>
      </c>
      <c r="B2209" s="733"/>
      <c r="C2209" s="733"/>
      <c r="D2209" s="733"/>
      <c r="E2209" s="733"/>
      <c r="F2209" s="733"/>
      <c r="G2209" s="733"/>
      <c r="H2209" s="733"/>
      <c r="I2209" s="13"/>
    </row>
    <row r="2210" spans="1:9" ht="27" customHeight="1">
      <c r="A2210" s="753" t="s">
        <v>1536</v>
      </c>
      <c r="B2210" s="753"/>
      <c r="C2210" s="753"/>
      <c r="D2210" s="753"/>
      <c r="E2210" s="753"/>
      <c r="F2210" s="753"/>
      <c r="G2210" s="753"/>
      <c r="H2210" s="753"/>
      <c r="I2210" s="13"/>
    </row>
    <row r="2211" spans="1:9" ht="15">
      <c r="A2211" s="745"/>
      <c r="B2211" s="745"/>
      <c r="C2211" s="745"/>
      <c r="D2211" s="745"/>
      <c r="E2211" s="745"/>
      <c r="F2211" s="745"/>
      <c r="G2211" s="745"/>
      <c r="H2211" s="745"/>
      <c r="I2211" s="13"/>
    </row>
    <row r="2212" spans="1:9" ht="15">
      <c r="A2212" s="6"/>
      <c r="B2212" s="746" t="s">
        <v>1086</v>
      </c>
      <c r="C2212" s="746"/>
      <c r="D2212" s="746"/>
      <c r="E2212" s="6">
        <v>1</v>
      </c>
      <c r="F2212" s="6" t="s">
        <v>670</v>
      </c>
      <c r="G2212" s="6"/>
      <c r="H2212" s="167"/>
      <c r="I2212" s="13"/>
    </row>
    <row r="2213" spans="1:9" ht="15">
      <c r="A2213" s="6"/>
      <c r="B2213" s="746" t="s">
        <v>1087</v>
      </c>
      <c r="C2213" s="746"/>
      <c r="D2213" s="746"/>
      <c r="E2213" s="6">
        <v>0.35</v>
      </c>
      <c r="F2213" s="6" t="s">
        <v>1132</v>
      </c>
      <c r="G2213" s="6"/>
      <c r="H2213" s="167"/>
      <c r="I2213" s="13"/>
    </row>
    <row r="2214" spans="1:9" ht="15">
      <c r="A2214" s="6"/>
      <c r="B2214" s="744" t="s">
        <v>837</v>
      </c>
      <c r="C2214" s="744"/>
      <c r="D2214" s="744"/>
      <c r="E2214" s="6"/>
      <c r="F2214" s="6"/>
      <c r="G2214" s="6"/>
      <c r="H2214" s="167"/>
      <c r="I2214" s="13"/>
    </row>
    <row r="2215" spans="1:9" ht="15">
      <c r="A2215" s="6"/>
      <c r="B2215" s="744" t="s">
        <v>838</v>
      </c>
      <c r="C2215" s="744"/>
      <c r="D2215" s="744"/>
      <c r="E2215" s="6"/>
      <c r="F2215" s="6"/>
      <c r="G2215" s="6"/>
      <c r="H2215" s="167"/>
      <c r="I2215" s="13"/>
    </row>
    <row r="2216" spans="1:9" ht="15">
      <c r="A2216" s="6"/>
      <c r="B2216" s="744" t="s">
        <v>839</v>
      </c>
      <c r="C2216" s="744"/>
      <c r="D2216" s="744"/>
      <c r="E2216" s="6">
        <v>1.15</v>
      </c>
      <c r="F2216" s="400" t="s">
        <v>840</v>
      </c>
      <c r="G2216" s="733">
        <v>2.313</v>
      </c>
      <c r="H2216" s="733"/>
      <c r="I2216" s="13"/>
    </row>
    <row r="2217" spans="1:9" ht="15">
      <c r="A2217" s="6"/>
      <c r="B2217" s="744" t="s">
        <v>841</v>
      </c>
      <c r="C2217" s="744"/>
      <c r="D2217" s="744"/>
      <c r="E2217" s="6"/>
      <c r="F2217" s="6"/>
      <c r="G2217" s="6"/>
      <c r="H2217" s="167"/>
      <c r="I2217" s="13"/>
    </row>
    <row r="2218" spans="1:9" ht="15">
      <c r="A2218" s="6"/>
      <c r="B2218" s="744" t="s">
        <v>842</v>
      </c>
      <c r="C2218" s="744"/>
      <c r="D2218" s="744"/>
      <c r="E2218" s="6">
        <v>1.11</v>
      </c>
      <c r="F2218" s="6"/>
      <c r="G2218" s="6"/>
      <c r="H2218" s="167"/>
      <c r="I2218" s="13"/>
    </row>
    <row r="2219" spans="1:9" ht="15">
      <c r="A2219" s="6"/>
      <c r="B2219" s="744" t="s">
        <v>843</v>
      </c>
      <c r="C2219" s="744"/>
      <c r="D2219" s="744"/>
      <c r="E2219" s="6">
        <v>1.07</v>
      </c>
      <c r="F2219" s="6"/>
      <c r="G2219" s="6"/>
      <c r="H2219" s="167"/>
      <c r="I2219" s="13"/>
    </row>
    <row r="2220" spans="1:9" ht="15">
      <c r="A2220" s="123"/>
      <c r="B2220" s="566"/>
      <c r="C2220" s="123"/>
      <c r="D2220" s="544" t="s">
        <v>1049</v>
      </c>
      <c r="E2220" s="123" t="s">
        <v>1050</v>
      </c>
      <c r="F2220" s="703"/>
      <c r="G2220" s="705"/>
      <c r="H2220" s="545" t="s">
        <v>1051</v>
      </c>
      <c r="I2220" s="13"/>
    </row>
    <row r="2221" spans="1:9" ht="15">
      <c r="A2221" s="9" t="s">
        <v>1052</v>
      </c>
      <c r="B2221" s="546" t="s">
        <v>1091</v>
      </c>
      <c r="C2221" s="9" t="s">
        <v>1054</v>
      </c>
      <c r="D2221" s="9" t="s">
        <v>1055</v>
      </c>
      <c r="E2221" s="9" t="s">
        <v>335</v>
      </c>
      <c r="F2221" s="727" t="s">
        <v>1056</v>
      </c>
      <c r="G2221" s="728"/>
      <c r="H2221" s="101" t="s">
        <v>1057</v>
      </c>
      <c r="I2221" s="13"/>
    </row>
    <row r="2222" spans="1:9" ht="15">
      <c r="A2222" s="9" t="s">
        <v>539</v>
      </c>
      <c r="B2222" s="546"/>
      <c r="C2222" s="9" t="s">
        <v>309</v>
      </c>
      <c r="D2222" s="9" t="s">
        <v>1058</v>
      </c>
      <c r="E2222" s="9" t="s">
        <v>501</v>
      </c>
      <c r="F2222" s="742"/>
      <c r="G2222" s="743"/>
      <c r="H2222" s="101" t="s">
        <v>311</v>
      </c>
      <c r="I2222" s="13"/>
    </row>
    <row r="2223" spans="1:9" ht="15">
      <c r="A2223" s="9"/>
      <c r="B2223" s="567"/>
      <c r="C2223" s="9"/>
      <c r="D2223" s="113" t="s">
        <v>1059</v>
      </c>
      <c r="E2223" s="113"/>
      <c r="F2223" s="706"/>
      <c r="G2223" s="707"/>
      <c r="H2223" s="547"/>
      <c r="I2223" s="13"/>
    </row>
    <row r="2224" spans="1:9" ht="15">
      <c r="A2224" s="148">
        <v>1</v>
      </c>
      <c r="B2224" s="171">
        <v>2</v>
      </c>
      <c r="C2224" s="148">
        <v>3</v>
      </c>
      <c r="D2224" s="169">
        <v>4</v>
      </c>
      <c r="E2224" s="148">
        <v>5</v>
      </c>
      <c r="F2224" s="706">
        <v>6</v>
      </c>
      <c r="G2224" s="707"/>
      <c r="H2224" s="149">
        <v>7</v>
      </c>
      <c r="I2224" s="13"/>
    </row>
    <row r="2225" spans="1:9" ht="15">
      <c r="A2225" s="123" t="s">
        <v>343</v>
      </c>
      <c r="B2225" s="505" t="s">
        <v>1060</v>
      </c>
      <c r="C2225" s="123" t="s">
        <v>342</v>
      </c>
      <c r="D2225" s="398"/>
      <c r="E2225" s="548"/>
      <c r="F2225" s="703"/>
      <c r="G2225" s="705"/>
      <c r="H2225" s="545">
        <f>H2226+H2227</f>
        <v>923.24</v>
      </c>
      <c r="I2225" s="13"/>
    </row>
    <row r="2226" spans="1:9" ht="15">
      <c r="A2226" s="9"/>
      <c r="B2226" s="505" t="s">
        <v>617</v>
      </c>
      <c r="C2226" s="9" t="s">
        <v>1061</v>
      </c>
      <c r="D2226" s="172">
        <v>539</v>
      </c>
      <c r="E2226" s="159">
        <f>D2226*G2216</f>
        <v>1246.71</v>
      </c>
      <c r="F2226" s="747">
        <v>0.35</v>
      </c>
      <c r="G2226" s="748"/>
      <c r="H2226" s="101">
        <f>E2226*F2226</f>
        <v>436.35</v>
      </c>
      <c r="I2226" s="13"/>
    </row>
    <row r="2227" spans="1:9" ht="15">
      <c r="A2227" s="9"/>
      <c r="B2227" s="505" t="s">
        <v>1102</v>
      </c>
      <c r="C2227" s="9" t="s">
        <v>1061</v>
      </c>
      <c r="D2227" s="574">
        <v>421</v>
      </c>
      <c r="E2227" s="159">
        <f>D2227*G2216</f>
        <v>973.77</v>
      </c>
      <c r="F2227" s="747">
        <v>0.5</v>
      </c>
      <c r="G2227" s="748"/>
      <c r="H2227" s="101">
        <f>E2227*F2227</f>
        <v>486.89</v>
      </c>
      <c r="I2227" s="13"/>
    </row>
    <row r="2228" spans="1:9" ht="15">
      <c r="A2228" s="9" t="s">
        <v>349</v>
      </c>
      <c r="B2228" s="13" t="s">
        <v>1062</v>
      </c>
      <c r="C2228" s="9" t="s">
        <v>342</v>
      </c>
      <c r="D2228" s="172"/>
      <c r="E2228" s="10"/>
      <c r="F2228" s="727"/>
      <c r="G2228" s="728"/>
      <c r="H2228" s="101">
        <f>H2225*0.079</f>
        <v>72.94</v>
      </c>
      <c r="I2228" s="13"/>
    </row>
    <row r="2229" spans="1:9" ht="15">
      <c r="A2229" s="9" t="s">
        <v>355</v>
      </c>
      <c r="B2229" s="13" t="s">
        <v>1063</v>
      </c>
      <c r="C2229" s="9" t="s">
        <v>342</v>
      </c>
      <c r="D2229" s="172"/>
      <c r="E2229" s="10"/>
      <c r="F2229" s="727"/>
      <c r="G2229" s="728"/>
      <c r="H2229" s="101">
        <f>H2225+H2228</f>
        <v>996.18</v>
      </c>
      <c r="I2229" s="13"/>
    </row>
    <row r="2230" spans="1:9" ht="15">
      <c r="A2230" s="9" t="s">
        <v>807</v>
      </c>
      <c r="B2230" s="13" t="s">
        <v>1064</v>
      </c>
      <c r="C2230" s="9" t="s">
        <v>342</v>
      </c>
      <c r="D2230" s="172"/>
      <c r="E2230" s="10"/>
      <c r="F2230" s="727"/>
      <c r="G2230" s="728"/>
      <c r="H2230" s="101">
        <f>H2229*1.15</f>
        <v>1145.61</v>
      </c>
      <c r="I2230" s="13"/>
    </row>
    <row r="2231" spans="1:9" ht="32.25" customHeight="1">
      <c r="A2231" s="9" t="s">
        <v>808</v>
      </c>
      <c r="B2231" s="581" t="s">
        <v>999</v>
      </c>
      <c r="C2231" s="9" t="s">
        <v>342</v>
      </c>
      <c r="D2231" s="172"/>
      <c r="E2231" s="10"/>
      <c r="F2231" s="727"/>
      <c r="G2231" s="728"/>
      <c r="H2231" s="101">
        <f>H2230*0.31</f>
        <v>355.14</v>
      </c>
      <c r="I2231" s="13"/>
    </row>
    <row r="2232" spans="1:9" ht="15">
      <c r="A2232" s="9">
        <v>6</v>
      </c>
      <c r="B2232" s="112" t="s">
        <v>798</v>
      </c>
      <c r="C2232" s="9" t="s">
        <v>799</v>
      </c>
      <c r="D2232" s="516">
        <f>H2238</f>
        <v>18.02</v>
      </c>
      <c r="E2232" s="101"/>
      <c r="F2232" s="749">
        <v>0.35</v>
      </c>
      <c r="G2232" s="750"/>
      <c r="H2232" s="101">
        <f>D2232*F2232</f>
        <v>6.31</v>
      </c>
      <c r="I2232" s="13"/>
    </row>
    <row r="2233" spans="1:9" ht="15">
      <c r="A2233" s="9"/>
      <c r="B2233" s="552" t="s">
        <v>800</v>
      </c>
      <c r="C2233" s="9"/>
      <c r="D2233" s="9"/>
      <c r="E2233" s="146"/>
      <c r="F2233" s="736"/>
      <c r="G2233" s="737"/>
      <c r="H2233" s="101"/>
      <c r="I2233" s="13"/>
    </row>
    <row r="2234" spans="1:9" ht="15">
      <c r="A2234" s="9"/>
      <c r="B2234" s="112" t="s">
        <v>801</v>
      </c>
      <c r="C2234" s="9" t="s">
        <v>777</v>
      </c>
      <c r="D2234" s="554">
        <f>"мат"!E89</f>
        <v>250</v>
      </c>
      <c r="E2234" s="101"/>
      <c r="F2234" s="738">
        <v>0.012</v>
      </c>
      <c r="G2234" s="739"/>
      <c r="H2234" s="101">
        <f>D2234*F2234*1.11</f>
        <v>3.33</v>
      </c>
      <c r="I2234" s="13"/>
    </row>
    <row r="2235" spans="1:9" ht="15">
      <c r="A2235" s="9"/>
      <c r="B2235" s="112" t="s">
        <v>802</v>
      </c>
      <c r="C2235" s="9" t="s">
        <v>697</v>
      </c>
      <c r="D2235" s="101">
        <f>"мат"!E90</f>
        <v>13</v>
      </c>
      <c r="E2235" s="555"/>
      <c r="F2235" s="736">
        <v>0.08</v>
      </c>
      <c r="G2235" s="737"/>
      <c r="H2235" s="101">
        <f>D2235*F2235*1.11</f>
        <v>1.15</v>
      </c>
      <c r="I2235" s="13"/>
    </row>
    <row r="2236" spans="1:9" ht="15">
      <c r="A2236" s="9"/>
      <c r="B2236" s="112" t="s">
        <v>803</v>
      </c>
      <c r="C2236" s="9" t="s">
        <v>697</v>
      </c>
      <c r="D2236" s="101">
        <f>"мат"!E91</f>
        <v>23</v>
      </c>
      <c r="E2236" s="555"/>
      <c r="F2236" s="738">
        <v>0.007</v>
      </c>
      <c r="G2236" s="739"/>
      <c r="H2236" s="101">
        <f>D2236*F2236*1.11</f>
        <v>0.18</v>
      </c>
      <c r="I2236" s="13"/>
    </row>
    <row r="2237" spans="1:9" ht="15">
      <c r="A2237" s="11"/>
      <c r="B2237" s="113" t="s">
        <v>804</v>
      </c>
      <c r="C2237" s="11" t="s">
        <v>772</v>
      </c>
      <c r="D2237" s="556">
        <f>"мат"!E80</f>
        <v>3.108</v>
      </c>
      <c r="E2237" s="557"/>
      <c r="F2237" s="740">
        <v>4.3</v>
      </c>
      <c r="G2237" s="741"/>
      <c r="H2237" s="547">
        <f>D2237*F2237</f>
        <v>13.36</v>
      </c>
      <c r="I2237" s="13"/>
    </row>
    <row r="2238" spans="1:9" ht="15">
      <c r="A2238" s="9"/>
      <c r="B2238" s="112" t="s">
        <v>805</v>
      </c>
      <c r="C2238" s="9" t="s">
        <v>342</v>
      </c>
      <c r="D2238" s="9"/>
      <c r="E2238" s="146"/>
      <c r="F2238" s="731"/>
      <c r="G2238" s="732"/>
      <c r="H2238" s="545">
        <f>SUM(H2234:H2237)</f>
        <v>18.02</v>
      </c>
      <c r="I2238" s="13"/>
    </row>
    <row r="2239" spans="1:9" ht="15">
      <c r="A2239" s="11" t="s">
        <v>810</v>
      </c>
      <c r="B2239" s="13" t="s">
        <v>1065</v>
      </c>
      <c r="C2239" s="11" t="s">
        <v>342</v>
      </c>
      <c r="D2239" s="172"/>
      <c r="E2239" s="10"/>
      <c r="F2239" s="706"/>
      <c r="G2239" s="708"/>
      <c r="H2239" s="547">
        <f>H2249*1.07</f>
        <v>16.9</v>
      </c>
      <c r="I2239" s="13"/>
    </row>
    <row r="2240" spans="1:9" ht="15">
      <c r="A2240" s="558" t="s">
        <v>811</v>
      </c>
      <c r="B2240" s="559" t="s">
        <v>806</v>
      </c>
      <c r="C2240" s="11" t="s">
        <v>342</v>
      </c>
      <c r="D2240" s="148"/>
      <c r="E2240" s="170"/>
      <c r="F2240" s="729"/>
      <c r="G2240" s="730"/>
      <c r="H2240" s="560">
        <f>H2230+H2231+H2232+H2239</f>
        <v>1523.96</v>
      </c>
      <c r="I2240" s="13"/>
    </row>
    <row r="2241" spans="1:9" ht="15">
      <c r="A2241" s="11" t="s">
        <v>812</v>
      </c>
      <c r="B2241" s="561" t="s">
        <v>1066</v>
      </c>
      <c r="C2241" s="11" t="s">
        <v>342</v>
      </c>
      <c r="D2241" s="11"/>
      <c r="E2241" s="169"/>
      <c r="F2241" s="729"/>
      <c r="G2241" s="730"/>
      <c r="H2241" s="560">
        <f>H2240</f>
        <v>1523.96</v>
      </c>
      <c r="I2241" s="13"/>
    </row>
    <row r="2242" spans="1:9" ht="15">
      <c r="A2242" s="733" t="s">
        <v>236</v>
      </c>
      <c r="B2242" s="733"/>
      <c r="C2242" s="733"/>
      <c r="D2242" s="733"/>
      <c r="E2242" s="733"/>
      <c r="F2242" s="733"/>
      <c r="G2242" s="733"/>
      <c r="H2242" s="733"/>
      <c r="I2242" s="13"/>
    </row>
    <row r="2243" spans="1:9" ht="15">
      <c r="A2243" s="707" t="s">
        <v>1068</v>
      </c>
      <c r="B2243" s="707"/>
      <c r="C2243" s="707"/>
      <c r="D2243" s="707"/>
      <c r="E2243" s="707"/>
      <c r="F2243" s="707"/>
      <c r="G2243" s="707"/>
      <c r="H2243" s="707"/>
      <c r="I2243" s="13"/>
    </row>
    <row r="2244" spans="1:9" ht="15">
      <c r="A2244" s="123" t="s">
        <v>1052</v>
      </c>
      <c r="B2244" s="397" t="s">
        <v>844</v>
      </c>
      <c r="C2244" s="123"/>
      <c r="D2244" s="397" t="s">
        <v>1069</v>
      </c>
      <c r="E2244" s="123" t="s">
        <v>1070</v>
      </c>
      <c r="F2244" s="703" t="s">
        <v>1071</v>
      </c>
      <c r="G2244" s="705"/>
      <c r="H2244" s="545" t="s">
        <v>1072</v>
      </c>
      <c r="I2244" s="13"/>
    </row>
    <row r="2245" spans="1:9" ht="15">
      <c r="A2245" s="9" t="s">
        <v>539</v>
      </c>
      <c r="B2245" s="10" t="s">
        <v>491</v>
      </c>
      <c r="C2245" s="9" t="s">
        <v>1073</v>
      </c>
      <c r="D2245" s="10" t="s">
        <v>1074</v>
      </c>
      <c r="E2245" s="9" t="s">
        <v>1075</v>
      </c>
      <c r="F2245" s="727" t="s">
        <v>1076</v>
      </c>
      <c r="G2245" s="728"/>
      <c r="H2245" s="101" t="s">
        <v>1077</v>
      </c>
      <c r="I2245" s="13"/>
    </row>
    <row r="2246" spans="1:9" ht="15">
      <c r="A2246" s="9"/>
      <c r="B2246" s="10" t="s">
        <v>1078</v>
      </c>
      <c r="C2246" s="9" t="s">
        <v>1079</v>
      </c>
      <c r="D2246" s="10" t="s">
        <v>342</v>
      </c>
      <c r="E2246" s="9" t="s">
        <v>1080</v>
      </c>
      <c r="F2246" s="727" t="s">
        <v>1081</v>
      </c>
      <c r="G2246" s="728"/>
      <c r="H2246" s="101" t="s">
        <v>1082</v>
      </c>
      <c r="I2246" s="13"/>
    </row>
    <row r="2247" spans="1:9" ht="15">
      <c r="A2247" s="11"/>
      <c r="B2247" s="241"/>
      <c r="C2247" s="11"/>
      <c r="D2247" s="241"/>
      <c r="E2247" s="11" t="s">
        <v>1083</v>
      </c>
      <c r="F2247" s="706"/>
      <c r="G2247" s="708"/>
      <c r="H2247" s="547" t="s">
        <v>1084</v>
      </c>
      <c r="I2247" s="13"/>
    </row>
    <row r="2248" spans="1:9" ht="30">
      <c r="A2248" s="123" t="s">
        <v>343</v>
      </c>
      <c r="B2248" s="396" t="s">
        <v>1582</v>
      </c>
      <c r="C2248" s="123">
        <v>1</v>
      </c>
      <c r="D2248" s="7">
        <v>34396</v>
      </c>
      <c r="E2248" s="123">
        <v>40</v>
      </c>
      <c r="F2248" s="703">
        <v>0.35</v>
      </c>
      <c r="G2248" s="705"/>
      <c r="H2248" s="562">
        <f>F2248*45.11</f>
        <v>15.79</v>
      </c>
      <c r="I2248" s="13"/>
    </row>
    <row r="2249" spans="1:9" ht="15">
      <c r="A2249" s="155"/>
      <c r="B2249" s="563" t="s">
        <v>701</v>
      </c>
      <c r="C2249" s="148"/>
      <c r="D2249" s="170"/>
      <c r="E2249" s="148"/>
      <c r="F2249" s="729"/>
      <c r="G2249" s="730"/>
      <c r="H2249" s="560">
        <f>H2248</f>
        <v>15.79</v>
      </c>
      <c r="I2249" s="13"/>
    </row>
    <row r="2250" spans="1:9" ht="15">
      <c r="A2250" s="6"/>
      <c r="B2250" s="6"/>
      <c r="C2250" s="7"/>
      <c r="D2250" s="6"/>
      <c r="E2250" s="6"/>
      <c r="F2250" s="6"/>
      <c r="G2250" s="6"/>
      <c r="H2250" s="167"/>
      <c r="I2250" s="13"/>
    </row>
    <row r="2251" spans="1:9" ht="15">
      <c r="A2251" s="6"/>
      <c r="B2251" s="6"/>
      <c r="C2251" s="7"/>
      <c r="D2251" s="6"/>
      <c r="E2251" s="6"/>
      <c r="F2251" s="6"/>
      <c r="G2251" s="6"/>
      <c r="H2251" s="167"/>
      <c r="I2251" s="13"/>
    </row>
    <row r="2252" spans="1:9" ht="15">
      <c r="A2252" s="6"/>
      <c r="B2252" s="6"/>
      <c r="C2252" s="7"/>
      <c r="D2252" s="6"/>
      <c r="E2252" s="6"/>
      <c r="F2252" s="6"/>
      <c r="G2252" s="6"/>
      <c r="H2252" s="167"/>
      <c r="I2252" s="13"/>
    </row>
    <row r="2253" spans="1:9" ht="15">
      <c r="A2253" s="6"/>
      <c r="B2253" s="6"/>
      <c r="C2253" s="7"/>
      <c r="D2253" s="6"/>
      <c r="E2253" s="6"/>
      <c r="F2253" s="6"/>
      <c r="G2253" s="6"/>
      <c r="H2253" s="167"/>
      <c r="I2253" s="13"/>
    </row>
    <row r="2254" spans="1:9" ht="15">
      <c r="A2254" s="6"/>
      <c r="B2254" s="6"/>
      <c r="C2254" s="7"/>
      <c r="D2254" s="6"/>
      <c r="E2254" s="6"/>
      <c r="F2254" s="6"/>
      <c r="G2254" s="6"/>
      <c r="H2254" s="167"/>
      <c r="I2254" s="13"/>
    </row>
    <row r="2255" spans="1:9" ht="15">
      <c r="A2255" s="6"/>
      <c r="B2255" s="6"/>
      <c r="C2255" s="7"/>
      <c r="D2255" s="6"/>
      <c r="E2255" s="6"/>
      <c r="F2255" s="6"/>
      <c r="G2255" s="6"/>
      <c r="H2255" s="167"/>
      <c r="I2255" s="13"/>
    </row>
    <row r="2256" spans="1:9" ht="15">
      <c r="A2256" s="6"/>
      <c r="B2256" s="6"/>
      <c r="C2256" s="7"/>
      <c r="D2256" s="6"/>
      <c r="E2256" s="6"/>
      <c r="F2256" s="6"/>
      <c r="G2256" s="6"/>
      <c r="H2256" s="167"/>
      <c r="I2256" s="13"/>
    </row>
    <row r="2257" spans="1:9" ht="15">
      <c r="A2257" s="6"/>
      <c r="B2257" s="6"/>
      <c r="C2257" s="7"/>
      <c r="D2257" s="6"/>
      <c r="E2257" s="6"/>
      <c r="F2257" s="6"/>
      <c r="G2257" s="6"/>
      <c r="H2257" s="167"/>
      <c r="I2257" s="13"/>
    </row>
    <row r="2258" spans="1:9" ht="15">
      <c r="A2258" s="6"/>
      <c r="B2258" s="6"/>
      <c r="C2258" s="7"/>
      <c r="D2258" s="6"/>
      <c r="E2258" s="6"/>
      <c r="F2258" s="6"/>
      <c r="G2258" s="6"/>
      <c r="H2258" s="167"/>
      <c r="I2258" s="13"/>
    </row>
    <row r="2259" spans="1:9" ht="15">
      <c r="A2259" s="6"/>
      <c r="B2259" s="6"/>
      <c r="C2259" s="7"/>
      <c r="D2259" s="6"/>
      <c r="E2259" s="6"/>
      <c r="F2259" s="6"/>
      <c r="G2259" s="6"/>
      <c r="H2259" s="167"/>
      <c r="I2259" s="13"/>
    </row>
    <row r="2260" spans="1:9" ht="15">
      <c r="A2260" s="6"/>
      <c r="B2260" s="6"/>
      <c r="C2260" s="7"/>
      <c r="D2260" s="6"/>
      <c r="E2260" s="6"/>
      <c r="F2260" s="6"/>
      <c r="G2260" s="6"/>
      <c r="H2260" s="167"/>
      <c r="I2260" s="13"/>
    </row>
    <row r="2261" spans="1:9" ht="15">
      <c r="A2261" s="6"/>
      <c r="B2261" s="6"/>
      <c r="C2261" s="7"/>
      <c r="D2261" s="6"/>
      <c r="E2261" s="6"/>
      <c r="F2261" s="6"/>
      <c r="G2261" s="6"/>
      <c r="H2261" s="167"/>
      <c r="I2261" s="13"/>
    </row>
    <row r="2262" spans="1:9" ht="15">
      <c r="A2262" s="6"/>
      <c r="B2262" s="6"/>
      <c r="C2262" s="7"/>
      <c r="D2262" s="6"/>
      <c r="E2262" s="6"/>
      <c r="F2262" s="6"/>
      <c r="G2262" s="6"/>
      <c r="H2262" s="167"/>
      <c r="I2262" s="13"/>
    </row>
    <row r="2263" spans="1:9" ht="15">
      <c r="A2263" s="6"/>
      <c r="B2263" s="6"/>
      <c r="C2263" s="7"/>
      <c r="D2263" s="6"/>
      <c r="E2263" s="6"/>
      <c r="F2263" s="6"/>
      <c r="G2263" s="6"/>
      <c r="H2263" s="167"/>
      <c r="I2263" s="13"/>
    </row>
    <row r="2264" spans="1:9" ht="15">
      <c r="A2264" s="6"/>
      <c r="B2264" s="6"/>
      <c r="C2264" s="7"/>
      <c r="D2264" s="6"/>
      <c r="E2264" s="6"/>
      <c r="F2264" s="6"/>
      <c r="G2264" s="6"/>
      <c r="H2264" s="167"/>
      <c r="I2264" s="13"/>
    </row>
    <row r="2265" spans="1:9" ht="15">
      <c r="A2265" s="6"/>
      <c r="B2265" s="6"/>
      <c r="C2265" s="7"/>
      <c r="D2265" s="6"/>
      <c r="E2265" s="6"/>
      <c r="F2265" s="6"/>
      <c r="G2265" s="6"/>
      <c r="H2265" s="167"/>
      <c r="I2265" s="13"/>
    </row>
    <row r="2266" spans="1:9" ht="15">
      <c r="A2266" s="6"/>
      <c r="B2266" s="6"/>
      <c r="C2266" s="7"/>
      <c r="D2266" s="6"/>
      <c r="E2266" s="6"/>
      <c r="F2266" s="6"/>
      <c r="G2266" s="6"/>
      <c r="H2266" s="167"/>
      <c r="I2266" s="13"/>
    </row>
    <row r="2267" spans="1:9" ht="15">
      <c r="A2267" s="751" t="s">
        <v>158</v>
      </c>
      <c r="B2267" s="751"/>
      <c r="C2267" s="751"/>
      <c r="D2267" s="751"/>
      <c r="E2267" s="751"/>
      <c r="F2267" s="751"/>
      <c r="G2267" s="751"/>
      <c r="H2267" s="751"/>
      <c r="I2267" s="13"/>
    </row>
    <row r="2268" spans="1:9" ht="15">
      <c r="A2268" s="733" t="s">
        <v>831</v>
      </c>
      <c r="B2268" s="733"/>
      <c r="C2268" s="733"/>
      <c r="D2268" s="733"/>
      <c r="E2268" s="733"/>
      <c r="F2268" s="733"/>
      <c r="G2268" s="733"/>
      <c r="H2268" s="733"/>
      <c r="I2268" s="13"/>
    </row>
    <row r="2269" spans="1:9" ht="15">
      <c r="A2269" s="745" t="s">
        <v>638</v>
      </c>
      <c r="B2269" s="745"/>
      <c r="C2269" s="745"/>
      <c r="D2269" s="745"/>
      <c r="E2269" s="745"/>
      <c r="F2269" s="745"/>
      <c r="G2269" s="745"/>
      <c r="H2269" s="745"/>
      <c r="I2269" s="13"/>
    </row>
    <row r="2270" spans="1:9" ht="15">
      <c r="A2270" s="6"/>
      <c r="B2270" s="746" t="s">
        <v>1086</v>
      </c>
      <c r="C2270" s="746"/>
      <c r="D2270" s="746"/>
      <c r="E2270" s="6">
        <v>1</v>
      </c>
      <c r="F2270" s="6" t="s">
        <v>670</v>
      </c>
      <c r="G2270" s="6"/>
      <c r="H2270" s="167"/>
      <c r="I2270" s="13"/>
    </row>
    <row r="2271" spans="1:9" ht="15">
      <c r="A2271" s="6"/>
      <c r="B2271" s="746" t="s">
        <v>1087</v>
      </c>
      <c r="C2271" s="746"/>
      <c r="D2271" s="746"/>
      <c r="E2271" s="6">
        <v>1.4</v>
      </c>
      <c r="F2271" s="6" t="s">
        <v>1132</v>
      </c>
      <c r="G2271" s="6"/>
      <c r="H2271" s="167"/>
      <c r="I2271" s="13"/>
    </row>
    <row r="2272" spans="1:9" ht="15">
      <c r="A2272" s="6"/>
      <c r="B2272" s="744" t="s">
        <v>837</v>
      </c>
      <c r="C2272" s="744"/>
      <c r="D2272" s="744"/>
      <c r="E2272" s="6"/>
      <c r="F2272" s="6"/>
      <c r="G2272" s="6"/>
      <c r="H2272" s="167"/>
      <c r="I2272" s="13"/>
    </row>
    <row r="2273" spans="1:9" ht="15">
      <c r="A2273" s="6"/>
      <c r="B2273" s="744" t="s">
        <v>838</v>
      </c>
      <c r="C2273" s="744"/>
      <c r="D2273" s="744"/>
      <c r="E2273" s="6"/>
      <c r="F2273" s="6"/>
      <c r="G2273" s="6"/>
      <c r="H2273" s="167"/>
      <c r="I2273" s="13"/>
    </row>
    <row r="2274" spans="1:9" ht="15">
      <c r="A2274" s="6"/>
      <c r="B2274" s="744" t="s">
        <v>839</v>
      </c>
      <c r="C2274" s="744"/>
      <c r="D2274" s="744"/>
      <c r="E2274" s="6">
        <v>1.15</v>
      </c>
      <c r="F2274" s="400" t="s">
        <v>840</v>
      </c>
      <c r="G2274" s="733">
        <v>2.313</v>
      </c>
      <c r="H2274" s="733"/>
      <c r="I2274" s="13"/>
    </row>
    <row r="2275" spans="1:9" ht="15">
      <c r="A2275" s="6"/>
      <c r="B2275" s="744" t="s">
        <v>841</v>
      </c>
      <c r="C2275" s="744"/>
      <c r="D2275" s="744"/>
      <c r="E2275" s="6"/>
      <c r="F2275" s="6"/>
      <c r="G2275" s="6"/>
      <c r="H2275" s="167"/>
      <c r="I2275" s="13"/>
    </row>
    <row r="2276" spans="1:9" ht="15">
      <c r="A2276" s="6"/>
      <c r="B2276" s="744" t="s">
        <v>842</v>
      </c>
      <c r="C2276" s="744"/>
      <c r="D2276" s="744"/>
      <c r="E2276" s="6">
        <v>1.11</v>
      </c>
      <c r="F2276" s="6"/>
      <c r="G2276" s="6"/>
      <c r="H2276" s="167"/>
      <c r="I2276" s="13"/>
    </row>
    <row r="2277" spans="1:9" ht="15">
      <c r="A2277" s="6"/>
      <c r="B2277" s="744" t="s">
        <v>843</v>
      </c>
      <c r="C2277" s="744"/>
      <c r="D2277" s="744"/>
      <c r="E2277" s="6">
        <v>1.07</v>
      </c>
      <c r="F2277" s="6"/>
      <c r="G2277" s="6"/>
      <c r="H2277" s="167"/>
      <c r="I2277" s="13"/>
    </row>
    <row r="2278" spans="1:9" ht="15">
      <c r="A2278" s="123"/>
      <c r="B2278" s="566"/>
      <c r="C2278" s="123"/>
      <c r="D2278" s="544" t="s">
        <v>1049</v>
      </c>
      <c r="E2278" s="123" t="s">
        <v>1050</v>
      </c>
      <c r="F2278" s="703"/>
      <c r="G2278" s="705"/>
      <c r="H2278" s="545" t="s">
        <v>1051</v>
      </c>
      <c r="I2278" s="13"/>
    </row>
    <row r="2279" spans="1:9" ht="15">
      <c r="A2279" s="9" t="s">
        <v>1052</v>
      </c>
      <c r="B2279" s="546" t="s">
        <v>1091</v>
      </c>
      <c r="C2279" s="9" t="s">
        <v>1054</v>
      </c>
      <c r="D2279" s="9" t="s">
        <v>1055</v>
      </c>
      <c r="E2279" s="9" t="s">
        <v>335</v>
      </c>
      <c r="F2279" s="727" t="s">
        <v>1056</v>
      </c>
      <c r="G2279" s="728"/>
      <c r="H2279" s="101" t="s">
        <v>1057</v>
      </c>
      <c r="I2279" s="13"/>
    </row>
    <row r="2280" spans="1:9" ht="15">
      <c r="A2280" s="9" t="s">
        <v>539</v>
      </c>
      <c r="B2280" s="546"/>
      <c r="C2280" s="9" t="s">
        <v>309</v>
      </c>
      <c r="D2280" s="9" t="s">
        <v>1058</v>
      </c>
      <c r="E2280" s="9" t="s">
        <v>501</v>
      </c>
      <c r="F2280" s="742"/>
      <c r="G2280" s="743"/>
      <c r="H2280" s="101" t="s">
        <v>311</v>
      </c>
      <c r="I2280" s="13"/>
    </row>
    <row r="2281" spans="1:9" ht="15">
      <c r="A2281" s="9"/>
      <c r="B2281" s="567"/>
      <c r="C2281" s="9"/>
      <c r="D2281" s="113" t="s">
        <v>1059</v>
      </c>
      <c r="E2281" s="113"/>
      <c r="F2281" s="706"/>
      <c r="G2281" s="707"/>
      <c r="H2281" s="547"/>
      <c r="I2281" s="13"/>
    </row>
    <row r="2282" spans="1:9" ht="15">
      <c r="A2282" s="148">
        <v>1</v>
      </c>
      <c r="B2282" s="171">
        <v>2</v>
      </c>
      <c r="C2282" s="148">
        <v>3</v>
      </c>
      <c r="D2282" s="169">
        <v>4</v>
      </c>
      <c r="E2282" s="148">
        <v>5</v>
      </c>
      <c r="F2282" s="706">
        <v>6</v>
      </c>
      <c r="G2282" s="707"/>
      <c r="H2282" s="149">
        <v>7</v>
      </c>
      <c r="I2282" s="13"/>
    </row>
    <row r="2283" spans="1:9" ht="15">
      <c r="A2283" s="123" t="s">
        <v>343</v>
      </c>
      <c r="B2283" s="505" t="s">
        <v>1060</v>
      </c>
      <c r="C2283" s="123" t="s">
        <v>342</v>
      </c>
      <c r="D2283" s="398"/>
      <c r="E2283" s="548"/>
      <c r="F2283" s="703"/>
      <c r="G2283" s="705"/>
      <c r="H2283" s="545">
        <f>H2284+H2285</f>
        <v>1745.39</v>
      </c>
      <c r="I2283" s="13"/>
    </row>
    <row r="2284" spans="1:9" ht="15">
      <c r="A2284" s="9"/>
      <c r="B2284" s="505" t="s">
        <v>957</v>
      </c>
      <c r="C2284" s="9" t="s">
        <v>1061</v>
      </c>
      <c r="D2284" s="172">
        <v>539</v>
      </c>
      <c r="E2284" s="159">
        <f>D2284*G2274</f>
        <v>1246.71</v>
      </c>
      <c r="F2284" s="747">
        <v>1.4</v>
      </c>
      <c r="G2284" s="748"/>
      <c r="H2284" s="101">
        <f>E2284*F2284</f>
        <v>1745.39</v>
      </c>
      <c r="I2284" s="13"/>
    </row>
    <row r="2285" spans="1:9" ht="15">
      <c r="A2285" s="9"/>
      <c r="B2285" s="505" t="s">
        <v>1092</v>
      </c>
      <c r="C2285" s="9" t="s">
        <v>1061</v>
      </c>
      <c r="D2285" s="574"/>
      <c r="E2285" s="159"/>
      <c r="F2285" s="747"/>
      <c r="G2285" s="748"/>
      <c r="H2285" s="101">
        <f>E2285*F2285</f>
        <v>0</v>
      </c>
      <c r="I2285" s="13"/>
    </row>
    <row r="2286" spans="1:9" ht="15">
      <c r="A2286" s="9" t="s">
        <v>349</v>
      </c>
      <c r="B2286" s="13" t="s">
        <v>1062</v>
      </c>
      <c r="C2286" s="9" t="s">
        <v>342</v>
      </c>
      <c r="D2286" s="172"/>
      <c r="E2286" s="10"/>
      <c r="F2286" s="727"/>
      <c r="G2286" s="728"/>
      <c r="H2286" s="101">
        <f>H2283*0.079</f>
        <v>137.89</v>
      </c>
      <c r="I2286" s="13"/>
    </row>
    <row r="2287" spans="1:9" ht="15">
      <c r="A2287" s="9" t="s">
        <v>355</v>
      </c>
      <c r="B2287" s="13" t="s">
        <v>1063</v>
      </c>
      <c r="C2287" s="9" t="s">
        <v>342</v>
      </c>
      <c r="D2287" s="172"/>
      <c r="E2287" s="10"/>
      <c r="F2287" s="727"/>
      <c r="G2287" s="728"/>
      <c r="H2287" s="101">
        <f>H2283+H2286</f>
        <v>1883.28</v>
      </c>
      <c r="I2287" s="13"/>
    </row>
    <row r="2288" spans="1:9" ht="15">
      <c r="A2288" s="9" t="s">
        <v>807</v>
      </c>
      <c r="B2288" s="13" t="s">
        <v>1064</v>
      </c>
      <c r="C2288" s="9" t="s">
        <v>342</v>
      </c>
      <c r="D2288" s="172"/>
      <c r="E2288" s="10"/>
      <c r="F2288" s="727"/>
      <c r="G2288" s="728"/>
      <c r="H2288" s="101">
        <f>H2287*1.15</f>
        <v>2165.77</v>
      </c>
      <c r="I2288" s="13"/>
    </row>
    <row r="2289" spans="1:9" ht="27" customHeight="1">
      <c r="A2289" s="9" t="s">
        <v>808</v>
      </c>
      <c r="B2289" s="581" t="s">
        <v>999</v>
      </c>
      <c r="C2289" s="9" t="s">
        <v>342</v>
      </c>
      <c r="D2289" s="172"/>
      <c r="E2289" s="10"/>
      <c r="F2289" s="727"/>
      <c r="G2289" s="728"/>
      <c r="H2289" s="101">
        <f>H2288*0.31</f>
        <v>671.39</v>
      </c>
      <c r="I2289" s="13"/>
    </row>
    <row r="2290" spans="1:9" ht="15">
      <c r="A2290" s="9">
        <v>6</v>
      </c>
      <c r="B2290" s="112" t="s">
        <v>798</v>
      </c>
      <c r="C2290" s="9" t="s">
        <v>799</v>
      </c>
      <c r="D2290" s="516">
        <f>H2296</f>
        <v>18.02</v>
      </c>
      <c r="E2290" s="101"/>
      <c r="F2290" s="749">
        <v>1.4</v>
      </c>
      <c r="G2290" s="750"/>
      <c r="H2290" s="101">
        <f>D2290*F2290</f>
        <v>25.23</v>
      </c>
      <c r="I2290" s="13"/>
    </row>
    <row r="2291" spans="1:9" ht="15">
      <c r="A2291" s="9"/>
      <c r="B2291" s="552" t="s">
        <v>800</v>
      </c>
      <c r="C2291" s="9"/>
      <c r="D2291" s="9"/>
      <c r="E2291" s="146"/>
      <c r="F2291" s="736"/>
      <c r="G2291" s="737"/>
      <c r="H2291" s="101"/>
      <c r="I2291" s="13"/>
    </row>
    <row r="2292" spans="1:9" ht="15">
      <c r="A2292" s="9"/>
      <c r="B2292" s="112" t="s">
        <v>801</v>
      </c>
      <c r="C2292" s="9" t="s">
        <v>777</v>
      </c>
      <c r="D2292" s="554">
        <f>"мат"!E89</f>
        <v>250</v>
      </c>
      <c r="E2292" s="101"/>
      <c r="F2292" s="738">
        <v>0.012</v>
      </c>
      <c r="G2292" s="739"/>
      <c r="H2292" s="101">
        <f>D2292*F2292*1.11</f>
        <v>3.33</v>
      </c>
      <c r="I2292" s="13"/>
    </row>
    <row r="2293" spans="1:9" ht="15">
      <c r="A2293" s="9"/>
      <c r="B2293" s="112" t="s">
        <v>802</v>
      </c>
      <c r="C2293" s="9" t="s">
        <v>697</v>
      </c>
      <c r="D2293" s="101">
        <f>"мат"!E90</f>
        <v>13</v>
      </c>
      <c r="E2293" s="555"/>
      <c r="F2293" s="736">
        <v>0.08</v>
      </c>
      <c r="G2293" s="737"/>
      <c r="H2293" s="101">
        <f>D2293*F2293*1.11</f>
        <v>1.15</v>
      </c>
      <c r="I2293" s="13"/>
    </row>
    <row r="2294" spans="1:9" ht="15">
      <c r="A2294" s="9"/>
      <c r="B2294" s="112" t="s">
        <v>803</v>
      </c>
      <c r="C2294" s="9" t="s">
        <v>697</v>
      </c>
      <c r="D2294" s="101">
        <f>"мат"!E91</f>
        <v>23</v>
      </c>
      <c r="E2294" s="555"/>
      <c r="F2294" s="738">
        <v>0.007</v>
      </c>
      <c r="G2294" s="739"/>
      <c r="H2294" s="101">
        <f>D2294*F2294*1.11</f>
        <v>0.18</v>
      </c>
      <c r="I2294" s="13"/>
    </row>
    <row r="2295" spans="1:9" ht="15">
      <c r="A2295" s="11"/>
      <c r="B2295" s="113" t="s">
        <v>804</v>
      </c>
      <c r="C2295" s="11" t="s">
        <v>772</v>
      </c>
      <c r="D2295" s="556">
        <f>"мат"!E80</f>
        <v>3.108</v>
      </c>
      <c r="E2295" s="557"/>
      <c r="F2295" s="740">
        <v>4.3</v>
      </c>
      <c r="G2295" s="741"/>
      <c r="H2295" s="547">
        <f>D2295*F2295</f>
        <v>13.36</v>
      </c>
      <c r="I2295" s="13"/>
    </row>
    <row r="2296" spans="1:9" ht="15">
      <c r="A2296" s="9"/>
      <c r="B2296" s="112" t="s">
        <v>805</v>
      </c>
      <c r="C2296" s="9" t="s">
        <v>342</v>
      </c>
      <c r="D2296" s="9"/>
      <c r="E2296" s="146"/>
      <c r="F2296" s="731"/>
      <c r="G2296" s="732"/>
      <c r="H2296" s="545">
        <f>SUM(H2292:H2295)</f>
        <v>18.02</v>
      </c>
      <c r="I2296" s="13"/>
    </row>
    <row r="2297" spans="1:9" ht="15">
      <c r="A2297" s="11" t="s">
        <v>810</v>
      </c>
      <c r="B2297" s="13" t="s">
        <v>1065</v>
      </c>
      <c r="C2297" s="11" t="s">
        <v>342</v>
      </c>
      <c r="D2297" s="172"/>
      <c r="E2297" s="10"/>
      <c r="F2297" s="706"/>
      <c r="G2297" s="708"/>
      <c r="H2297" s="547">
        <f>H2307*1.07</f>
        <v>67.57</v>
      </c>
      <c r="I2297" s="13"/>
    </row>
    <row r="2298" spans="1:9" ht="15">
      <c r="A2298" s="558" t="s">
        <v>811</v>
      </c>
      <c r="B2298" s="559" t="s">
        <v>806</v>
      </c>
      <c r="C2298" s="11" t="s">
        <v>342</v>
      </c>
      <c r="D2298" s="148"/>
      <c r="E2298" s="170"/>
      <c r="F2298" s="729"/>
      <c r="G2298" s="730"/>
      <c r="H2298" s="560">
        <f>H2288+H2289+H2290+H2297</f>
        <v>2929.96</v>
      </c>
      <c r="I2298" s="13"/>
    </row>
    <row r="2299" spans="1:9" ht="15">
      <c r="A2299" s="11" t="s">
        <v>812</v>
      </c>
      <c r="B2299" s="561" t="s">
        <v>1066</v>
      </c>
      <c r="C2299" s="11" t="s">
        <v>342</v>
      </c>
      <c r="D2299" s="11"/>
      <c r="E2299" s="169"/>
      <c r="F2299" s="729"/>
      <c r="G2299" s="730"/>
      <c r="H2299" s="560">
        <f>H2298</f>
        <v>2929.96</v>
      </c>
      <c r="I2299" s="13"/>
    </row>
    <row r="2300" spans="1:9" ht="15">
      <c r="A2300" s="733" t="s">
        <v>980</v>
      </c>
      <c r="B2300" s="733"/>
      <c r="C2300" s="733"/>
      <c r="D2300" s="733"/>
      <c r="E2300" s="733"/>
      <c r="F2300" s="733"/>
      <c r="G2300" s="733"/>
      <c r="H2300" s="733"/>
      <c r="I2300" s="13"/>
    </row>
    <row r="2301" spans="1:9" ht="15">
      <c r="A2301" s="707" t="s">
        <v>1068</v>
      </c>
      <c r="B2301" s="707"/>
      <c r="C2301" s="707"/>
      <c r="D2301" s="707"/>
      <c r="E2301" s="707"/>
      <c r="F2301" s="707"/>
      <c r="G2301" s="707"/>
      <c r="H2301" s="707"/>
      <c r="I2301" s="13"/>
    </row>
    <row r="2302" spans="1:9" ht="15">
      <c r="A2302" s="123" t="s">
        <v>1052</v>
      </c>
      <c r="B2302" s="397" t="s">
        <v>844</v>
      </c>
      <c r="C2302" s="123"/>
      <c r="D2302" s="397" t="s">
        <v>1069</v>
      </c>
      <c r="E2302" s="123" t="s">
        <v>1070</v>
      </c>
      <c r="F2302" s="703" t="s">
        <v>1071</v>
      </c>
      <c r="G2302" s="705"/>
      <c r="H2302" s="545" t="s">
        <v>1072</v>
      </c>
      <c r="I2302" s="13"/>
    </row>
    <row r="2303" spans="1:9" ht="15">
      <c r="A2303" s="9" t="s">
        <v>539</v>
      </c>
      <c r="B2303" s="10" t="s">
        <v>491</v>
      </c>
      <c r="C2303" s="9" t="s">
        <v>1073</v>
      </c>
      <c r="D2303" s="10" t="s">
        <v>1074</v>
      </c>
      <c r="E2303" s="9" t="s">
        <v>1075</v>
      </c>
      <c r="F2303" s="727" t="s">
        <v>1076</v>
      </c>
      <c r="G2303" s="728"/>
      <c r="H2303" s="101" t="s">
        <v>1077</v>
      </c>
      <c r="I2303" s="13"/>
    </row>
    <row r="2304" spans="1:9" ht="15">
      <c r="A2304" s="9"/>
      <c r="B2304" s="10" t="s">
        <v>1078</v>
      </c>
      <c r="C2304" s="9" t="s">
        <v>1079</v>
      </c>
      <c r="D2304" s="10" t="s">
        <v>342</v>
      </c>
      <c r="E2304" s="9" t="s">
        <v>1080</v>
      </c>
      <c r="F2304" s="727" t="s">
        <v>1081</v>
      </c>
      <c r="G2304" s="728"/>
      <c r="H2304" s="101" t="s">
        <v>1082</v>
      </c>
      <c r="I2304" s="13"/>
    </row>
    <row r="2305" spans="1:9" ht="15">
      <c r="A2305" s="11"/>
      <c r="B2305" s="241"/>
      <c r="C2305" s="11"/>
      <c r="D2305" s="241"/>
      <c r="E2305" s="11" t="s">
        <v>1083</v>
      </c>
      <c r="F2305" s="706"/>
      <c r="G2305" s="708"/>
      <c r="H2305" s="547" t="s">
        <v>1084</v>
      </c>
      <c r="I2305" s="13"/>
    </row>
    <row r="2306" spans="1:9" ht="30">
      <c r="A2306" s="123" t="s">
        <v>343</v>
      </c>
      <c r="B2306" s="396" t="s">
        <v>1582</v>
      </c>
      <c r="C2306" s="123">
        <v>1</v>
      </c>
      <c r="D2306" s="7">
        <v>34396</v>
      </c>
      <c r="E2306" s="123">
        <v>40</v>
      </c>
      <c r="F2306" s="703">
        <v>1.4</v>
      </c>
      <c r="G2306" s="705"/>
      <c r="H2306" s="562">
        <f>F2306*45.11</f>
        <v>63.15</v>
      </c>
      <c r="I2306" s="13"/>
    </row>
    <row r="2307" spans="1:9" ht="15">
      <c r="A2307" s="155"/>
      <c r="B2307" s="563" t="s">
        <v>701</v>
      </c>
      <c r="C2307" s="148"/>
      <c r="D2307" s="170"/>
      <c r="E2307" s="148"/>
      <c r="F2307" s="729"/>
      <c r="G2307" s="730"/>
      <c r="H2307" s="560">
        <f>H2306</f>
        <v>63.15</v>
      </c>
      <c r="I2307" s="13"/>
    </row>
    <row r="2308" spans="1:9" ht="15">
      <c r="A2308" s="13"/>
      <c r="B2308" s="204"/>
      <c r="C2308" s="10"/>
      <c r="D2308" s="10"/>
      <c r="E2308" s="10"/>
      <c r="F2308" s="10"/>
      <c r="G2308" s="10"/>
      <c r="H2308" s="205"/>
      <c r="I2308" s="13"/>
    </row>
    <row r="2309" spans="1:9" ht="15">
      <c r="A2309" s="13"/>
      <c r="B2309" s="204"/>
      <c r="C2309" s="10"/>
      <c r="D2309" s="10"/>
      <c r="E2309" s="10"/>
      <c r="F2309" s="10"/>
      <c r="G2309" s="10"/>
      <c r="H2309" s="205"/>
      <c r="I2309" s="13"/>
    </row>
    <row r="2310" spans="1:9" ht="15">
      <c r="A2310" s="13"/>
      <c r="B2310" s="204"/>
      <c r="C2310" s="10"/>
      <c r="D2310" s="10"/>
      <c r="E2310" s="10"/>
      <c r="F2310" s="10"/>
      <c r="G2310" s="10"/>
      <c r="H2310" s="205"/>
      <c r="I2310" s="13"/>
    </row>
    <row r="2311" spans="1:9" ht="15">
      <c r="A2311" s="13"/>
      <c r="B2311" s="204"/>
      <c r="C2311" s="10"/>
      <c r="D2311" s="10"/>
      <c r="E2311" s="10"/>
      <c r="F2311" s="10"/>
      <c r="G2311" s="10"/>
      <c r="H2311" s="205"/>
      <c r="I2311" s="13"/>
    </row>
    <row r="2312" spans="1:9" ht="15">
      <c r="A2312" s="13"/>
      <c r="B2312" s="204"/>
      <c r="C2312" s="10"/>
      <c r="D2312" s="10"/>
      <c r="E2312" s="10"/>
      <c r="F2312" s="10"/>
      <c r="G2312" s="10"/>
      <c r="H2312" s="205"/>
      <c r="I2312" s="13"/>
    </row>
    <row r="2313" spans="1:9" ht="15">
      <c r="A2313" s="13"/>
      <c r="B2313" s="204"/>
      <c r="C2313" s="10"/>
      <c r="D2313" s="10"/>
      <c r="E2313" s="10"/>
      <c r="F2313" s="10"/>
      <c r="G2313" s="10"/>
      <c r="H2313" s="205"/>
      <c r="I2313" s="13"/>
    </row>
    <row r="2314" spans="1:9" ht="15">
      <c r="A2314" s="13"/>
      <c r="B2314" s="204"/>
      <c r="C2314" s="10"/>
      <c r="D2314" s="10"/>
      <c r="E2314" s="10"/>
      <c r="F2314" s="10"/>
      <c r="G2314" s="10"/>
      <c r="H2314" s="205"/>
      <c r="I2314" s="13"/>
    </row>
    <row r="2315" spans="1:9" ht="15">
      <c r="A2315" s="13"/>
      <c r="B2315" s="204"/>
      <c r="C2315" s="10"/>
      <c r="D2315" s="10"/>
      <c r="E2315" s="10"/>
      <c r="F2315" s="10"/>
      <c r="G2315" s="10"/>
      <c r="H2315" s="205"/>
      <c r="I2315" s="13"/>
    </row>
    <row r="2316" spans="1:9" ht="15">
      <c r="A2316" s="13"/>
      <c r="B2316" s="204"/>
      <c r="C2316" s="10"/>
      <c r="D2316" s="10"/>
      <c r="E2316" s="10"/>
      <c r="F2316" s="10"/>
      <c r="G2316" s="10"/>
      <c r="H2316" s="205"/>
      <c r="I2316" s="13"/>
    </row>
    <row r="2317" spans="1:9" ht="15">
      <c r="A2317" s="13"/>
      <c r="B2317" s="204"/>
      <c r="C2317" s="10"/>
      <c r="D2317" s="10"/>
      <c r="E2317" s="10"/>
      <c r="F2317" s="10"/>
      <c r="G2317" s="10"/>
      <c r="H2317" s="205"/>
      <c r="I2317" s="13"/>
    </row>
    <row r="2318" spans="1:9" ht="15">
      <c r="A2318" s="13"/>
      <c r="B2318" s="204"/>
      <c r="C2318" s="10"/>
      <c r="D2318" s="10"/>
      <c r="E2318" s="10"/>
      <c r="F2318" s="10"/>
      <c r="G2318" s="10"/>
      <c r="H2318" s="205"/>
      <c r="I2318" s="13"/>
    </row>
    <row r="2319" spans="1:9" ht="15">
      <c r="A2319" s="13"/>
      <c r="B2319" s="204"/>
      <c r="C2319" s="10"/>
      <c r="D2319" s="10"/>
      <c r="E2319" s="10"/>
      <c r="F2319" s="10"/>
      <c r="G2319" s="10"/>
      <c r="H2319" s="205"/>
      <c r="I2319" s="13"/>
    </row>
    <row r="2320" spans="1:9" ht="15">
      <c r="A2320" s="13"/>
      <c r="B2320" s="204"/>
      <c r="C2320" s="10"/>
      <c r="D2320" s="10"/>
      <c r="E2320" s="10"/>
      <c r="F2320" s="10"/>
      <c r="G2320" s="10"/>
      <c r="H2320" s="205"/>
      <c r="I2320" s="13"/>
    </row>
    <row r="2321" spans="1:9" ht="15">
      <c r="A2321" s="13"/>
      <c r="B2321" s="204"/>
      <c r="C2321" s="10"/>
      <c r="D2321" s="10"/>
      <c r="E2321" s="10"/>
      <c r="F2321" s="10"/>
      <c r="G2321" s="10"/>
      <c r="H2321" s="205"/>
      <c r="I2321" s="13"/>
    </row>
    <row r="2322" spans="1:9" ht="15">
      <c r="A2322" s="13"/>
      <c r="B2322" s="204"/>
      <c r="C2322" s="10"/>
      <c r="D2322" s="10"/>
      <c r="E2322" s="10"/>
      <c r="F2322" s="10"/>
      <c r="G2322" s="10"/>
      <c r="H2322" s="205"/>
      <c r="I2322" s="13"/>
    </row>
    <row r="2323" spans="1:9" ht="15">
      <c r="A2323" s="13"/>
      <c r="B2323" s="204"/>
      <c r="C2323" s="10"/>
      <c r="D2323" s="10"/>
      <c r="E2323" s="10"/>
      <c r="F2323" s="10"/>
      <c r="G2323" s="10"/>
      <c r="H2323" s="205"/>
      <c r="I2323" s="13"/>
    </row>
    <row r="2324" spans="1:9" ht="15">
      <c r="A2324" s="13"/>
      <c r="B2324" s="204"/>
      <c r="C2324" s="10"/>
      <c r="D2324" s="10"/>
      <c r="E2324" s="10"/>
      <c r="F2324" s="10"/>
      <c r="G2324" s="10"/>
      <c r="H2324" s="205"/>
      <c r="I2324" s="13"/>
    </row>
    <row r="2325" spans="1:9" ht="15">
      <c r="A2325" s="13"/>
      <c r="B2325" s="204"/>
      <c r="C2325" s="10"/>
      <c r="D2325" s="10"/>
      <c r="E2325" s="10"/>
      <c r="F2325" s="10"/>
      <c r="G2325" s="10"/>
      <c r="H2325" s="205"/>
      <c r="I2325" s="13"/>
    </row>
    <row r="2326" spans="1:9" ht="15">
      <c r="A2326" s="13"/>
      <c r="B2326" s="204"/>
      <c r="C2326" s="10"/>
      <c r="D2326" s="10"/>
      <c r="E2326" s="10"/>
      <c r="F2326" s="10"/>
      <c r="G2326" s="10"/>
      <c r="H2326" s="205"/>
      <c r="I2326" s="13"/>
    </row>
    <row r="2327" spans="1:9" ht="15">
      <c r="A2327" s="751" t="s">
        <v>981</v>
      </c>
      <c r="B2327" s="751"/>
      <c r="C2327" s="751"/>
      <c r="D2327" s="751"/>
      <c r="E2327" s="751"/>
      <c r="F2327" s="751"/>
      <c r="G2327" s="751"/>
      <c r="H2327" s="751"/>
      <c r="I2327" s="13"/>
    </row>
    <row r="2328" spans="1:9" ht="15">
      <c r="A2328" s="733" t="s">
        <v>831</v>
      </c>
      <c r="B2328" s="733"/>
      <c r="C2328" s="733"/>
      <c r="D2328" s="733"/>
      <c r="E2328" s="733"/>
      <c r="F2328" s="733"/>
      <c r="G2328" s="733"/>
      <c r="H2328" s="733"/>
      <c r="I2328" s="13"/>
    </row>
    <row r="2329" spans="1:9" ht="15">
      <c r="A2329" s="745" t="s">
        <v>639</v>
      </c>
      <c r="B2329" s="745"/>
      <c r="C2329" s="745"/>
      <c r="D2329" s="745"/>
      <c r="E2329" s="745"/>
      <c r="F2329" s="745"/>
      <c r="G2329" s="745"/>
      <c r="H2329" s="745"/>
      <c r="I2329" s="13"/>
    </row>
    <row r="2330" spans="1:9" ht="15">
      <c r="A2330" s="745"/>
      <c r="B2330" s="745"/>
      <c r="C2330" s="745"/>
      <c r="D2330" s="745"/>
      <c r="E2330" s="745"/>
      <c r="F2330" s="745"/>
      <c r="G2330" s="745"/>
      <c r="H2330" s="745"/>
      <c r="I2330" s="13"/>
    </row>
    <row r="2331" spans="1:9" ht="15">
      <c r="A2331" s="6"/>
      <c r="B2331" s="746" t="s">
        <v>1086</v>
      </c>
      <c r="C2331" s="746"/>
      <c r="D2331" s="746"/>
      <c r="E2331" s="6">
        <v>1</v>
      </c>
      <c r="F2331" s="6" t="s">
        <v>670</v>
      </c>
      <c r="G2331" s="6"/>
      <c r="H2331" s="167"/>
      <c r="I2331" s="13"/>
    </row>
    <row r="2332" spans="1:9" ht="15">
      <c r="A2332" s="6"/>
      <c r="B2332" s="746" t="s">
        <v>1087</v>
      </c>
      <c r="C2332" s="746"/>
      <c r="D2332" s="746"/>
      <c r="E2332" s="586">
        <v>2.1</v>
      </c>
      <c r="F2332" s="6" t="s">
        <v>1132</v>
      </c>
      <c r="G2332" s="6"/>
      <c r="H2332" s="167"/>
      <c r="I2332" s="13"/>
    </row>
    <row r="2333" spans="1:9" ht="15">
      <c r="A2333" s="6"/>
      <c r="B2333" s="744" t="s">
        <v>837</v>
      </c>
      <c r="C2333" s="744"/>
      <c r="D2333" s="744"/>
      <c r="E2333" s="6"/>
      <c r="F2333" s="6"/>
      <c r="G2333" s="6"/>
      <c r="H2333" s="167"/>
      <c r="I2333" s="13"/>
    </row>
    <row r="2334" spans="1:9" ht="15">
      <c r="A2334" s="6"/>
      <c r="B2334" s="744" t="s">
        <v>838</v>
      </c>
      <c r="C2334" s="744"/>
      <c r="D2334" s="744"/>
      <c r="E2334" s="6"/>
      <c r="F2334" s="6"/>
      <c r="G2334" s="6"/>
      <c r="H2334" s="167"/>
      <c r="I2334" s="13"/>
    </row>
    <row r="2335" spans="1:9" ht="15">
      <c r="A2335" s="6"/>
      <c r="B2335" s="744" t="s">
        <v>839</v>
      </c>
      <c r="C2335" s="744"/>
      <c r="D2335" s="744"/>
      <c r="E2335" s="6">
        <v>1.15</v>
      </c>
      <c r="F2335" s="400" t="s">
        <v>840</v>
      </c>
      <c r="G2335" s="733">
        <v>2.313</v>
      </c>
      <c r="H2335" s="733"/>
      <c r="I2335" s="13"/>
    </row>
    <row r="2336" spans="1:9" ht="15">
      <c r="A2336" s="6"/>
      <c r="B2336" s="744" t="s">
        <v>841</v>
      </c>
      <c r="C2336" s="744"/>
      <c r="D2336" s="744"/>
      <c r="E2336" s="6"/>
      <c r="F2336" s="6"/>
      <c r="G2336" s="6"/>
      <c r="H2336" s="167"/>
      <c r="I2336" s="13"/>
    </row>
    <row r="2337" spans="1:9" ht="15">
      <c r="A2337" s="6"/>
      <c r="B2337" s="744" t="s">
        <v>842</v>
      </c>
      <c r="C2337" s="744"/>
      <c r="D2337" s="744"/>
      <c r="E2337" s="6">
        <v>1.11</v>
      </c>
      <c r="F2337" s="6"/>
      <c r="G2337" s="6"/>
      <c r="H2337" s="167"/>
      <c r="I2337" s="13"/>
    </row>
    <row r="2338" spans="1:9" ht="15">
      <c r="A2338" s="6"/>
      <c r="B2338" s="744" t="s">
        <v>843</v>
      </c>
      <c r="C2338" s="744"/>
      <c r="D2338" s="744"/>
      <c r="E2338" s="6">
        <v>1.07</v>
      </c>
      <c r="F2338" s="6"/>
      <c r="G2338" s="6"/>
      <c r="H2338" s="167"/>
      <c r="I2338" s="13"/>
    </row>
    <row r="2339" spans="1:9" ht="15">
      <c r="A2339" s="123"/>
      <c r="B2339" s="566"/>
      <c r="C2339" s="123"/>
      <c r="D2339" s="544" t="s">
        <v>1049</v>
      </c>
      <c r="E2339" s="123" t="s">
        <v>1050</v>
      </c>
      <c r="F2339" s="703"/>
      <c r="G2339" s="705"/>
      <c r="H2339" s="545" t="s">
        <v>1051</v>
      </c>
      <c r="I2339" s="13"/>
    </row>
    <row r="2340" spans="1:9" ht="15">
      <c r="A2340" s="9" t="s">
        <v>1052</v>
      </c>
      <c r="B2340" s="546" t="s">
        <v>1091</v>
      </c>
      <c r="C2340" s="9" t="s">
        <v>1054</v>
      </c>
      <c r="D2340" s="9" t="s">
        <v>1055</v>
      </c>
      <c r="E2340" s="9" t="s">
        <v>335</v>
      </c>
      <c r="F2340" s="727" t="s">
        <v>1056</v>
      </c>
      <c r="G2340" s="728"/>
      <c r="H2340" s="101" t="s">
        <v>1057</v>
      </c>
      <c r="I2340" s="13"/>
    </row>
    <row r="2341" spans="1:9" ht="15">
      <c r="A2341" s="9" t="s">
        <v>539</v>
      </c>
      <c r="B2341" s="546"/>
      <c r="C2341" s="9" t="s">
        <v>309</v>
      </c>
      <c r="D2341" s="9" t="s">
        <v>1058</v>
      </c>
      <c r="E2341" s="9" t="s">
        <v>501</v>
      </c>
      <c r="F2341" s="742"/>
      <c r="G2341" s="743"/>
      <c r="H2341" s="101" t="s">
        <v>311</v>
      </c>
      <c r="I2341" s="13"/>
    </row>
    <row r="2342" spans="1:9" ht="15">
      <c r="A2342" s="9"/>
      <c r="B2342" s="567"/>
      <c r="C2342" s="9"/>
      <c r="D2342" s="113" t="s">
        <v>1059</v>
      </c>
      <c r="E2342" s="113"/>
      <c r="F2342" s="706"/>
      <c r="G2342" s="707"/>
      <c r="H2342" s="547"/>
      <c r="I2342" s="13"/>
    </row>
    <row r="2343" spans="1:9" ht="15">
      <c r="A2343" s="148">
        <v>1</v>
      </c>
      <c r="B2343" s="171">
        <v>2</v>
      </c>
      <c r="C2343" s="148">
        <v>3</v>
      </c>
      <c r="D2343" s="169">
        <v>4</v>
      </c>
      <c r="E2343" s="148">
        <v>5</v>
      </c>
      <c r="F2343" s="706">
        <v>6</v>
      </c>
      <c r="G2343" s="707"/>
      <c r="H2343" s="149">
        <v>7</v>
      </c>
      <c r="I2343" s="13"/>
    </row>
    <row r="2344" spans="1:9" ht="15">
      <c r="A2344" s="123" t="s">
        <v>343</v>
      </c>
      <c r="B2344" s="505" t="s">
        <v>1060</v>
      </c>
      <c r="C2344" s="123" t="s">
        <v>342</v>
      </c>
      <c r="D2344" s="398"/>
      <c r="E2344" s="548"/>
      <c r="F2344" s="703"/>
      <c r="G2344" s="705"/>
      <c r="H2344" s="545">
        <f>H2345+H2346</f>
        <v>1807.73</v>
      </c>
      <c r="I2344" s="13"/>
    </row>
    <row r="2345" spans="1:9" ht="15">
      <c r="A2345" s="9"/>
      <c r="B2345" s="505" t="s">
        <v>957</v>
      </c>
      <c r="C2345" s="9" t="s">
        <v>1061</v>
      </c>
      <c r="D2345" s="172">
        <v>539</v>
      </c>
      <c r="E2345" s="159">
        <f>D2345*G2335</f>
        <v>1246.71</v>
      </c>
      <c r="F2345" s="747">
        <v>1.05</v>
      </c>
      <c r="G2345" s="748"/>
      <c r="H2345" s="101">
        <f>E2345*F2345</f>
        <v>1309.05</v>
      </c>
      <c r="I2345" s="13"/>
    </row>
    <row r="2346" spans="1:9" ht="15">
      <c r="A2346" s="9"/>
      <c r="B2346" s="505" t="s">
        <v>1092</v>
      </c>
      <c r="C2346" s="9" t="s">
        <v>1061</v>
      </c>
      <c r="D2346" s="574">
        <v>539</v>
      </c>
      <c r="E2346" s="159">
        <f>D2346*G2335</f>
        <v>1246.71</v>
      </c>
      <c r="F2346" s="747">
        <v>0.4</v>
      </c>
      <c r="G2346" s="748"/>
      <c r="H2346" s="101">
        <f>E2346*F2346</f>
        <v>498.68</v>
      </c>
      <c r="I2346" s="13"/>
    </row>
    <row r="2347" spans="1:9" ht="15">
      <c r="A2347" s="9" t="s">
        <v>349</v>
      </c>
      <c r="B2347" s="13" t="s">
        <v>1062</v>
      </c>
      <c r="C2347" s="9" t="s">
        <v>342</v>
      </c>
      <c r="D2347" s="172"/>
      <c r="E2347" s="10"/>
      <c r="F2347" s="727"/>
      <c r="G2347" s="728"/>
      <c r="H2347" s="101">
        <f>H2344*0.079</f>
        <v>142.81</v>
      </c>
      <c r="I2347" s="13"/>
    </row>
    <row r="2348" spans="1:9" ht="15">
      <c r="A2348" s="9" t="s">
        <v>355</v>
      </c>
      <c r="B2348" s="13" t="s">
        <v>1063</v>
      </c>
      <c r="C2348" s="9" t="s">
        <v>342</v>
      </c>
      <c r="D2348" s="172"/>
      <c r="E2348" s="10"/>
      <c r="F2348" s="727"/>
      <c r="G2348" s="728"/>
      <c r="H2348" s="101">
        <f>H2344+H2347</f>
        <v>1950.54</v>
      </c>
      <c r="I2348" s="13"/>
    </row>
    <row r="2349" spans="1:9" ht="15">
      <c r="A2349" s="9" t="s">
        <v>807</v>
      </c>
      <c r="B2349" s="13" t="s">
        <v>1064</v>
      </c>
      <c r="C2349" s="9" t="s">
        <v>342</v>
      </c>
      <c r="D2349" s="172"/>
      <c r="E2349" s="10"/>
      <c r="F2349" s="727"/>
      <c r="G2349" s="728"/>
      <c r="H2349" s="101">
        <f>H2348*1.15</f>
        <v>2243.12</v>
      </c>
      <c r="I2349" s="13"/>
    </row>
    <row r="2350" spans="1:9" ht="33" customHeight="1">
      <c r="A2350" s="9" t="s">
        <v>808</v>
      </c>
      <c r="B2350" s="581" t="s">
        <v>999</v>
      </c>
      <c r="C2350" s="9" t="s">
        <v>342</v>
      </c>
      <c r="D2350" s="172"/>
      <c r="E2350" s="10"/>
      <c r="F2350" s="727"/>
      <c r="G2350" s="728"/>
      <c r="H2350" s="101">
        <f>H2349*0.31</f>
        <v>695.37</v>
      </c>
      <c r="I2350" s="13"/>
    </row>
    <row r="2351" spans="1:9" ht="15">
      <c r="A2351" s="9">
        <v>6</v>
      </c>
      <c r="B2351" s="112" t="s">
        <v>798</v>
      </c>
      <c r="C2351" s="9" t="s">
        <v>799</v>
      </c>
      <c r="D2351" s="516">
        <f>H2357</f>
        <v>18.02</v>
      </c>
      <c r="E2351" s="101"/>
      <c r="F2351" s="749">
        <v>1.05</v>
      </c>
      <c r="G2351" s="750"/>
      <c r="H2351" s="101">
        <f>D2351*F2351</f>
        <v>18.92</v>
      </c>
      <c r="I2351" s="13"/>
    </row>
    <row r="2352" spans="1:9" ht="15">
      <c r="A2352" s="9"/>
      <c r="B2352" s="552" t="s">
        <v>800</v>
      </c>
      <c r="C2352" s="9"/>
      <c r="D2352" s="9"/>
      <c r="E2352" s="146"/>
      <c r="F2352" s="736"/>
      <c r="G2352" s="737"/>
      <c r="H2352" s="101"/>
      <c r="I2352" s="13"/>
    </row>
    <row r="2353" spans="1:9" ht="15">
      <c r="A2353" s="9"/>
      <c r="B2353" s="112" t="s">
        <v>801</v>
      </c>
      <c r="C2353" s="9" t="s">
        <v>777</v>
      </c>
      <c r="D2353" s="554">
        <f>"мат"!E89</f>
        <v>250</v>
      </c>
      <c r="E2353" s="101"/>
      <c r="F2353" s="738">
        <v>0.012</v>
      </c>
      <c r="G2353" s="739"/>
      <c r="H2353" s="101">
        <f>D2353*F2353*1.11</f>
        <v>3.33</v>
      </c>
      <c r="I2353" s="13"/>
    </row>
    <row r="2354" spans="1:9" ht="15">
      <c r="A2354" s="9"/>
      <c r="B2354" s="112" t="s">
        <v>802</v>
      </c>
      <c r="C2354" s="9" t="s">
        <v>697</v>
      </c>
      <c r="D2354" s="101">
        <f>"мат"!E90</f>
        <v>13</v>
      </c>
      <c r="E2354" s="555"/>
      <c r="F2354" s="736">
        <v>0.08</v>
      </c>
      <c r="G2354" s="737"/>
      <c r="H2354" s="101">
        <f>D2354*F2354*1.11</f>
        <v>1.15</v>
      </c>
      <c r="I2354" s="13"/>
    </row>
    <row r="2355" spans="1:9" ht="15">
      <c r="A2355" s="9"/>
      <c r="B2355" s="112" t="s">
        <v>803</v>
      </c>
      <c r="C2355" s="9" t="s">
        <v>697</v>
      </c>
      <c r="D2355" s="101">
        <f>"мат"!E91</f>
        <v>23</v>
      </c>
      <c r="E2355" s="555"/>
      <c r="F2355" s="738">
        <v>0.007</v>
      </c>
      <c r="G2355" s="739"/>
      <c r="H2355" s="101">
        <f>D2355*F2355*1.11</f>
        <v>0.18</v>
      </c>
      <c r="I2355" s="13"/>
    </row>
    <row r="2356" spans="1:9" ht="15">
      <c r="A2356" s="11"/>
      <c r="B2356" s="113" t="s">
        <v>804</v>
      </c>
      <c r="C2356" s="11" t="s">
        <v>772</v>
      </c>
      <c r="D2356" s="556">
        <f>"мат"!E80</f>
        <v>3.108</v>
      </c>
      <c r="E2356" s="557"/>
      <c r="F2356" s="740">
        <v>4.3</v>
      </c>
      <c r="G2356" s="741"/>
      <c r="H2356" s="547">
        <f>D2356*F2356</f>
        <v>13.36</v>
      </c>
      <c r="I2356" s="13"/>
    </row>
    <row r="2357" spans="1:9" ht="15">
      <c r="A2357" s="9"/>
      <c r="B2357" s="112" t="s">
        <v>805</v>
      </c>
      <c r="C2357" s="9" t="s">
        <v>342</v>
      </c>
      <c r="D2357" s="9"/>
      <c r="E2357" s="146"/>
      <c r="F2357" s="731"/>
      <c r="G2357" s="732"/>
      <c r="H2357" s="545">
        <f>SUM(H2353:H2356)</f>
        <v>18.02</v>
      </c>
      <c r="I2357" s="13"/>
    </row>
    <row r="2358" spans="1:9" ht="15">
      <c r="A2358" s="11" t="s">
        <v>810</v>
      </c>
      <c r="B2358" s="13" t="s">
        <v>1065</v>
      </c>
      <c r="C2358" s="11" t="s">
        <v>342</v>
      </c>
      <c r="D2358" s="172"/>
      <c r="E2358" s="10"/>
      <c r="F2358" s="706"/>
      <c r="G2358" s="708"/>
      <c r="H2358" s="547">
        <f>H2368*1.07</f>
        <v>50.69</v>
      </c>
      <c r="I2358" s="13"/>
    </row>
    <row r="2359" spans="1:9" ht="15">
      <c r="A2359" s="558" t="s">
        <v>811</v>
      </c>
      <c r="B2359" s="559" t="s">
        <v>806</v>
      </c>
      <c r="C2359" s="11" t="s">
        <v>342</v>
      </c>
      <c r="D2359" s="148"/>
      <c r="E2359" s="170"/>
      <c r="F2359" s="729"/>
      <c r="G2359" s="730"/>
      <c r="H2359" s="560">
        <f>H2349+H2350+H2351+H2358</f>
        <v>3008.1</v>
      </c>
      <c r="I2359" s="13"/>
    </row>
    <row r="2360" spans="1:9" ht="15">
      <c r="A2360" s="11" t="s">
        <v>812</v>
      </c>
      <c r="B2360" s="561" t="s">
        <v>1764</v>
      </c>
      <c r="C2360" s="11" t="s">
        <v>342</v>
      </c>
      <c r="D2360" s="11"/>
      <c r="E2360" s="169"/>
      <c r="F2360" s="729"/>
      <c r="G2360" s="730"/>
      <c r="H2360" s="560">
        <f>H2359*0.5</f>
        <v>1504.05</v>
      </c>
      <c r="I2360" s="13"/>
    </row>
    <row r="2361" spans="1:9" ht="15">
      <c r="A2361" s="733" t="s">
        <v>982</v>
      </c>
      <c r="B2361" s="733"/>
      <c r="C2361" s="733"/>
      <c r="D2361" s="733"/>
      <c r="E2361" s="733"/>
      <c r="F2361" s="733"/>
      <c r="G2361" s="733"/>
      <c r="H2361" s="733"/>
      <c r="I2361" s="13"/>
    </row>
    <row r="2362" spans="1:9" ht="15">
      <c r="A2362" s="707" t="s">
        <v>1068</v>
      </c>
      <c r="B2362" s="707"/>
      <c r="C2362" s="707"/>
      <c r="D2362" s="707"/>
      <c r="E2362" s="707"/>
      <c r="F2362" s="707"/>
      <c r="G2362" s="707"/>
      <c r="H2362" s="707"/>
      <c r="I2362" s="13"/>
    </row>
    <row r="2363" spans="1:9" ht="15">
      <c r="A2363" s="123" t="s">
        <v>1052</v>
      </c>
      <c r="B2363" s="397" t="s">
        <v>844</v>
      </c>
      <c r="C2363" s="123"/>
      <c r="D2363" s="397" t="s">
        <v>1069</v>
      </c>
      <c r="E2363" s="123" t="s">
        <v>1070</v>
      </c>
      <c r="F2363" s="703" t="s">
        <v>1071</v>
      </c>
      <c r="G2363" s="705"/>
      <c r="H2363" s="545" t="s">
        <v>1072</v>
      </c>
      <c r="I2363" s="13"/>
    </row>
    <row r="2364" spans="1:9" ht="15">
      <c r="A2364" s="9" t="s">
        <v>539</v>
      </c>
      <c r="B2364" s="10" t="s">
        <v>491</v>
      </c>
      <c r="C2364" s="9" t="s">
        <v>1073</v>
      </c>
      <c r="D2364" s="10" t="s">
        <v>1074</v>
      </c>
      <c r="E2364" s="9" t="s">
        <v>1075</v>
      </c>
      <c r="F2364" s="727" t="s">
        <v>1076</v>
      </c>
      <c r="G2364" s="728"/>
      <c r="H2364" s="101" t="s">
        <v>1077</v>
      </c>
      <c r="I2364" s="13"/>
    </row>
    <row r="2365" spans="1:9" ht="15">
      <c r="A2365" s="9"/>
      <c r="B2365" s="10" t="s">
        <v>1078</v>
      </c>
      <c r="C2365" s="9" t="s">
        <v>1079</v>
      </c>
      <c r="D2365" s="10" t="s">
        <v>342</v>
      </c>
      <c r="E2365" s="9" t="s">
        <v>1080</v>
      </c>
      <c r="F2365" s="727" t="s">
        <v>1081</v>
      </c>
      <c r="G2365" s="728"/>
      <c r="H2365" s="101" t="s">
        <v>1082</v>
      </c>
      <c r="I2365" s="13"/>
    </row>
    <row r="2366" spans="1:9" ht="15">
      <c r="A2366" s="11"/>
      <c r="B2366" s="241"/>
      <c r="C2366" s="11"/>
      <c r="D2366" s="241"/>
      <c r="E2366" s="11" t="s">
        <v>1083</v>
      </c>
      <c r="F2366" s="706"/>
      <c r="G2366" s="708"/>
      <c r="H2366" s="547" t="s">
        <v>1084</v>
      </c>
      <c r="I2366" s="13"/>
    </row>
    <row r="2367" spans="1:9" ht="30">
      <c r="A2367" s="123" t="s">
        <v>343</v>
      </c>
      <c r="B2367" s="396" t="s">
        <v>1582</v>
      </c>
      <c r="C2367" s="123">
        <v>1</v>
      </c>
      <c r="D2367" s="7">
        <v>34396</v>
      </c>
      <c r="E2367" s="123">
        <v>40</v>
      </c>
      <c r="F2367" s="703">
        <v>1.05</v>
      </c>
      <c r="G2367" s="705"/>
      <c r="H2367" s="562">
        <f>F2367*45.11</f>
        <v>47.37</v>
      </c>
      <c r="I2367" s="13"/>
    </row>
    <row r="2368" spans="1:9" ht="15">
      <c r="A2368" s="155"/>
      <c r="B2368" s="563" t="s">
        <v>701</v>
      </c>
      <c r="C2368" s="148"/>
      <c r="D2368" s="170"/>
      <c r="E2368" s="148"/>
      <c r="F2368" s="729"/>
      <c r="G2368" s="730"/>
      <c r="H2368" s="560">
        <f>H2367</f>
        <v>47.37</v>
      </c>
      <c r="I2368" s="13"/>
    </row>
    <row r="2369" spans="1:9" ht="15">
      <c r="A2369" s="6"/>
      <c r="B2369" s="6"/>
      <c r="C2369" s="7"/>
      <c r="D2369" s="6"/>
      <c r="E2369" s="6"/>
      <c r="F2369" s="6"/>
      <c r="G2369" s="6"/>
      <c r="H2369" s="167"/>
      <c r="I2369" s="13"/>
    </row>
    <row r="2370" spans="1:9" ht="15">
      <c r="A2370" s="6"/>
      <c r="B2370" s="6"/>
      <c r="C2370" s="7"/>
      <c r="D2370" s="6"/>
      <c r="E2370" s="6"/>
      <c r="F2370" s="6"/>
      <c r="G2370" s="6"/>
      <c r="H2370" s="167"/>
      <c r="I2370" s="13"/>
    </row>
    <row r="2371" spans="1:9" ht="15">
      <c r="A2371" s="6"/>
      <c r="B2371" s="6"/>
      <c r="C2371" s="7"/>
      <c r="D2371" s="6"/>
      <c r="E2371" s="6"/>
      <c r="F2371" s="6"/>
      <c r="G2371" s="6"/>
      <c r="H2371" s="167"/>
      <c r="I2371" s="13"/>
    </row>
    <row r="2372" spans="1:9" ht="15">
      <c r="A2372" s="6"/>
      <c r="B2372" s="6"/>
      <c r="C2372" s="7"/>
      <c r="D2372" s="6"/>
      <c r="E2372" s="6"/>
      <c r="F2372" s="6"/>
      <c r="G2372" s="6"/>
      <c r="H2372" s="167"/>
      <c r="I2372" s="13"/>
    </row>
    <row r="2373" spans="1:9" ht="15">
      <c r="A2373" s="6"/>
      <c r="B2373" s="6"/>
      <c r="C2373" s="7"/>
      <c r="D2373" s="6"/>
      <c r="E2373" s="6"/>
      <c r="F2373" s="6"/>
      <c r="G2373" s="6"/>
      <c r="H2373" s="167"/>
      <c r="I2373" s="13"/>
    </row>
    <row r="2374" spans="1:9" ht="15">
      <c r="A2374" s="6"/>
      <c r="B2374" s="6"/>
      <c r="C2374" s="7"/>
      <c r="D2374" s="6"/>
      <c r="E2374" s="6"/>
      <c r="F2374" s="6"/>
      <c r="G2374" s="6"/>
      <c r="H2374" s="167"/>
      <c r="I2374" s="13"/>
    </row>
    <row r="2375" spans="1:9" ht="15">
      <c r="A2375" s="6"/>
      <c r="B2375" s="6"/>
      <c r="C2375" s="7"/>
      <c r="D2375" s="6"/>
      <c r="E2375" s="6"/>
      <c r="F2375" s="6"/>
      <c r="G2375" s="6"/>
      <c r="H2375" s="167"/>
      <c r="I2375" s="13"/>
    </row>
    <row r="2376" spans="1:9" ht="15">
      <c r="A2376" s="6"/>
      <c r="B2376" s="6"/>
      <c r="C2376" s="7"/>
      <c r="D2376" s="6"/>
      <c r="E2376" s="6"/>
      <c r="F2376" s="6"/>
      <c r="G2376" s="6"/>
      <c r="H2376" s="167"/>
      <c r="I2376" s="13"/>
    </row>
    <row r="2377" spans="1:9" ht="15">
      <c r="A2377" s="6"/>
      <c r="B2377" s="6"/>
      <c r="C2377" s="7"/>
      <c r="D2377" s="6"/>
      <c r="E2377" s="6"/>
      <c r="F2377" s="6"/>
      <c r="G2377" s="6"/>
      <c r="H2377" s="167"/>
      <c r="I2377" s="13"/>
    </row>
    <row r="2378" spans="1:9" ht="15">
      <c r="A2378" s="6"/>
      <c r="B2378" s="6"/>
      <c r="C2378" s="7"/>
      <c r="D2378" s="6"/>
      <c r="E2378" s="6"/>
      <c r="F2378" s="6"/>
      <c r="G2378" s="6"/>
      <c r="H2378" s="167"/>
      <c r="I2378" s="13"/>
    </row>
    <row r="2379" spans="1:9" ht="15">
      <c r="A2379" s="6"/>
      <c r="B2379" s="6"/>
      <c r="C2379" s="7"/>
      <c r="D2379" s="6"/>
      <c r="E2379" s="6"/>
      <c r="F2379" s="6"/>
      <c r="G2379" s="6"/>
      <c r="H2379" s="167"/>
      <c r="I2379" s="13"/>
    </row>
    <row r="2380" spans="1:9" ht="15">
      <c r="A2380" s="6"/>
      <c r="B2380" s="6"/>
      <c r="C2380" s="7"/>
      <c r="D2380" s="6"/>
      <c r="E2380" s="6"/>
      <c r="F2380" s="6"/>
      <c r="G2380" s="6"/>
      <c r="H2380" s="167"/>
      <c r="I2380" s="13"/>
    </row>
    <row r="2381" spans="1:9" ht="15">
      <c r="A2381" s="6"/>
      <c r="B2381" s="6"/>
      <c r="C2381" s="7"/>
      <c r="D2381" s="6"/>
      <c r="E2381" s="6"/>
      <c r="F2381" s="6"/>
      <c r="G2381" s="6"/>
      <c r="H2381" s="167"/>
      <c r="I2381" s="13"/>
    </row>
    <row r="2382" spans="1:9" ht="15">
      <c r="A2382" s="6"/>
      <c r="B2382" s="6"/>
      <c r="C2382" s="7"/>
      <c r="D2382" s="6"/>
      <c r="E2382" s="6"/>
      <c r="F2382" s="6"/>
      <c r="G2382" s="6"/>
      <c r="H2382" s="167"/>
      <c r="I2382" s="13"/>
    </row>
    <row r="2383" spans="1:9" ht="15">
      <c r="A2383" s="6"/>
      <c r="B2383" s="6"/>
      <c r="C2383" s="7"/>
      <c r="D2383" s="6"/>
      <c r="E2383" s="6"/>
      <c r="F2383" s="6"/>
      <c r="G2383" s="6"/>
      <c r="H2383" s="167"/>
      <c r="I2383" s="13"/>
    </row>
    <row r="2384" spans="1:9" ht="15">
      <c r="A2384" s="6"/>
      <c r="B2384" s="6"/>
      <c r="C2384" s="7"/>
      <c r="D2384" s="6"/>
      <c r="E2384" s="6"/>
      <c r="F2384" s="6"/>
      <c r="G2384" s="6"/>
      <c r="H2384" s="167"/>
      <c r="I2384" s="13"/>
    </row>
    <row r="2385" spans="1:9" ht="15">
      <c r="A2385" s="6"/>
      <c r="B2385" s="6"/>
      <c r="C2385" s="7"/>
      <c r="D2385" s="6"/>
      <c r="E2385" s="6"/>
      <c r="F2385" s="6"/>
      <c r="G2385" s="6"/>
      <c r="H2385" s="167"/>
      <c r="I2385" s="13"/>
    </row>
    <row r="2386" spans="1:9" ht="15">
      <c r="A2386" s="751" t="s">
        <v>983</v>
      </c>
      <c r="B2386" s="751"/>
      <c r="C2386" s="751"/>
      <c r="D2386" s="751"/>
      <c r="E2386" s="751"/>
      <c r="F2386" s="751"/>
      <c r="G2386" s="751"/>
      <c r="H2386" s="751"/>
      <c r="I2386" s="13"/>
    </row>
    <row r="2387" spans="1:9" ht="15">
      <c r="A2387" s="733" t="s">
        <v>831</v>
      </c>
      <c r="B2387" s="733"/>
      <c r="C2387" s="733"/>
      <c r="D2387" s="733"/>
      <c r="E2387" s="733"/>
      <c r="F2387" s="733"/>
      <c r="G2387" s="733"/>
      <c r="H2387" s="733"/>
      <c r="I2387" s="13"/>
    </row>
    <row r="2388" spans="1:9" ht="15">
      <c r="A2388" s="745" t="s">
        <v>640</v>
      </c>
      <c r="B2388" s="745"/>
      <c r="C2388" s="745"/>
      <c r="D2388" s="745"/>
      <c r="E2388" s="745"/>
      <c r="F2388" s="745"/>
      <c r="G2388" s="745"/>
      <c r="H2388" s="745"/>
      <c r="I2388" s="13"/>
    </row>
    <row r="2389" spans="1:9" ht="15">
      <c r="A2389" s="6"/>
      <c r="B2389" s="746" t="s">
        <v>1086</v>
      </c>
      <c r="C2389" s="746"/>
      <c r="D2389" s="746"/>
      <c r="E2389" s="6">
        <v>1</v>
      </c>
      <c r="F2389" s="6" t="s">
        <v>670</v>
      </c>
      <c r="G2389" s="6"/>
      <c r="H2389" s="167"/>
      <c r="I2389" s="13"/>
    </row>
    <row r="2390" spans="1:9" ht="15">
      <c r="A2390" s="6"/>
      <c r="B2390" s="746" t="s">
        <v>1087</v>
      </c>
      <c r="C2390" s="746"/>
      <c r="D2390" s="746"/>
      <c r="E2390" s="6">
        <v>6.8</v>
      </c>
      <c r="F2390" s="6" t="s">
        <v>1132</v>
      </c>
      <c r="G2390" s="6"/>
      <c r="H2390" s="167"/>
      <c r="I2390" s="13"/>
    </row>
    <row r="2391" spans="1:9" ht="15">
      <c r="A2391" s="6"/>
      <c r="B2391" s="744" t="s">
        <v>837</v>
      </c>
      <c r="C2391" s="744"/>
      <c r="D2391" s="744"/>
      <c r="E2391" s="6"/>
      <c r="F2391" s="6"/>
      <c r="G2391" s="6"/>
      <c r="H2391" s="167"/>
      <c r="I2391" s="13"/>
    </row>
    <row r="2392" spans="1:9" ht="15">
      <c r="A2392" s="6"/>
      <c r="B2392" s="744" t="s">
        <v>838</v>
      </c>
      <c r="C2392" s="744"/>
      <c r="D2392" s="744"/>
      <c r="E2392" s="6"/>
      <c r="F2392" s="6"/>
      <c r="G2392" s="6"/>
      <c r="H2392" s="167"/>
      <c r="I2392" s="13"/>
    </row>
    <row r="2393" spans="1:9" ht="15">
      <c r="A2393" s="6"/>
      <c r="B2393" s="744" t="s">
        <v>839</v>
      </c>
      <c r="C2393" s="744"/>
      <c r="D2393" s="744"/>
      <c r="E2393" s="6">
        <v>1.15</v>
      </c>
      <c r="F2393" s="400" t="s">
        <v>840</v>
      </c>
      <c r="G2393" s="733">
        <v>2.313</v>
      </c>
      <c r="H2393" s="733"/>
      <c r="I2393" s="13"/>
    </row>
    <row r="2394" spans="1:9" ht="15">
      <c r="A2394" s="6"/>
      <c r="B2394" s="744" t="s">
        <v>841</v>
      </c>
      <c r="C2394" s="744"/>
      <c r="D2394" s="744"/>
      <c r="E2394" s="6"/>
      <c r="F2394" s="6"/>
      <c r="G2394" s="6"/>
      <c r="H2394" s="167"/>
      <c r="I2394" s="13"/>
    </row>
    <row r="2395" spans="1:9" ht="15">
      <c r="A2395" s="6"/>
      <c r="B2395" s="744" t="s">
        <v>842</v>
      </c>
      <c r="C2395" s="744"/>
      <c r="D2395" s="744"/>
      <c r="E2395" s="6">
        <v>1.11</v>
      </c>
      <c r="F2395" s="6"/>
      <c r="G2395" s="6"/>
      <c r="H2395" s="167"/>
      <c r="I2395" s="13"/>
    </row>
    <row r="2396" spans="1:9" ht="15">
      <c r="A2396" s="6"/>
      <c r="B2396" s="744" t="s">
        <v>843</v>
      </c>
      <c r="C2396" s="744"/>
      <c r="D2396" s="744"/>
      <c r="E2396" s="6">
        <v>1.07</v>
      </c>
      <c r="F2396" s="6"/>
      <c r="G2396" s="6"/>
      <c r="H2396" s="167"/>
      <c r="I2396" s="13"/>
    </row>
    <row r="2397" spans="1:9" ht="15">
      <c r="A2397" s="123"/>
      <c r="B2397" s="566"/>
      <c r="C2397" s="123"/>
      <c r="D2397" s="544" t="s">
        <v>1049</v>
      </c>
      <c r="E2397" s="123" t="s">
        <v>1050</v>
      </c>
      <c r="F2397" s="703"/>
      <c r="G2397" s="705"/>
      <c r="H2397" s="545" t="s">
        <v>1051</v>
      </c>
      <c r="I2397" s="13"/>
    </row>
    <row r="2398" spans="1:9" ht="15">
      <c r="A2398" s="9" t="s">
        <v>1052</v>
      </c>
      <c r="B2398" s="546" t="s">
        <v>1091</v>
      </c>
      <c r="C2398" s="9" t="s">
        <v>1054</v>
      </c>
      <c r="D2398" s="9" t="s">
        <v>1055</v>
      </c>
      <c r="E2398" s="9" t="s">
        <v>335</v>
      </c>
      <c r="F2398" s="727" t="s">
        <v>1056</v>
      </c>
      <c r="G2398" s="728"/>
      <c r="H2398" s="101" t="s">
        <v>1057</v>
      </c>
      <c r="I2398" s="13"/>
    </row>
    <row r="2399" spans="1:9" ht="15">
      <c r="A2399" s="9" t="s">
        <v>539</v>
      </c>
      <c r="B2399" s="546"/>
      <c r="C2399" s="9" t="s">
        <v>309</v>
      </c>
      <c r="D2399" s="9" t="s">
        <v>1058</v>
      </c>
      <c r="E2399" s="9" t="s">
        <v>501</v>
      </c>
      <c r="F2399" s="742"/>
      <c r="G2399" s="743"/>
      <c r="H2399" s="101" t="s">
        <v>311</v>
      </c>
      <c r="I2399" s="13"/>
    </row>
    <row r="2400" spans="1:9" ht="15">
      <c r="A2400" s="9"/>
      <c r="B2400" s="567"/>
      <c r="C2400" s="9"/>
      <c r="D2400" s="113" t="s">
        <v>1059</v>
      </c>
      <c r="E2400" s="113"/>
      <c r="F2400" s="706"/>
      <c r="G2400" s="707"/>
      <c r="H2400" s="547"/>
      <c r="I2400" s="13"/>
    </row>
    <row r="2401" spans="1:9" ht="15">
      <c r="A2401" s="148">
        <v>1</v>
      </c>
      <c r="B2401" s="171">
        <v>2</v>
      </c>
      <c r="C2401" s="148">
        <v>3</v>
      </c>
      <c r="D2401" s="169">
        <v>4</v>
      </c>
      <c r="E2401" s="148">
        <v>5</v>
      </c>
      <c r="F2401" s="706">
        <v>6</v>
      </c>
      <c r="G2401" s="707"/>
      <c r="H2401" s="149">
        <v>7</v>
      </c>
      <c r="I2401" s="13"/>
    </row>
    <row r="2402" spans="1:9" ht="15">
      <c r="A2402" s="123" t="s">
        <v>343</v>
      </c>
      <c r="B2402" s="505" t="s">
        <v>1060</v>
      </c>
      <c r="C2402" s="123" t="s">
        <v>342</v>
      </c>
      <c r="D2402" s="398"/>
      <c r="E2402" s="548"/>
      <c r="F2402" s="703"/>
      <c r="G2402" s="705"/>
      <c r="H2402" s="545">
        <f>H2403+H2404</f>
        <v>8477.63</v>
      </c>
      <c r="I2402" s="13"/>
    </row>
    <row r="2403" spans="1:9" ht="15">
      <c r="A2403" s="9"/>
      <c r="B2403" s="505" t="s">
        <v>957</v>
      </c>
      <c r="C2403" s="9" t="s">
        <v>1061</v>
      </c>
      <c r="D2403" s="172">
        <v>539</v>
      </c>
      <c r="E2403" s="159">
        <f>D2403*G2393</f>
        <v>1246.71</v>
      </c>
      <c r="F2403" s="747">
        <v>6.8</v>
      </c>
      <c r="G2403" s="748"/>
      <c r="H2403" s="101">
        <f>E2403*F2403</f>
        <v>8477.63</v>
      </c>
      <c r="I2403" s="13"/>
    </row>
    <row r="2404" spans="1:9" ht="15">
      <c r="A2404" s="9"/>
      <c r="B2404" s="505" t="s">
        <v>1092</v>
      </c>
      <c r="C2404" s="9" t="s">
        <v>1061</v>
      </c>
      <c r="D2404" s="574"/>
      <c r="E2404" s="159"/>
      <c r="F2404" s="747"/>
      <c r="G2404" s="748"/>
      <c r="H2404" s="101">
        <f>E2404*F2404</f>
        <v>0</v>
      </c>
      <c r="I2404" s="13"/>
    </row>
    <row r="2405" spans="1:9" ht="15">
      <c r="A2405" s="9" t="s">
        <v>349</v>
      </c>
      <c r="B2405" s="13" t="s">
        <v>1062</v>
      </c>
      <c r="C2405" s="9" t="s">
        <v>342</v>
      </c>
      <c r="D2405" s="172"/>
      <c r="E2405" s="10"/>
      <c r="F2405" s="727"/>
      <c r="G2405" s="728"/>
      <c r="H2405" s="101">
        <f>H2402*0.079</f>
        <v>669.73</v>
      </c>
      <c r="I2405" s="13"/>
    </row>
    <row r="2406" spans="1:9" ht="15">
      <c r="A2406" s="9" t="s">
        <v>355</v>
      </c>
      <c r="B2406" s="13" t="s">
        <v>1063</v>
      </c>
      <c r="C2406" s="9" t="s">
        <v>342</v>
      </c>
      <c r="D2406" s="172"/>
      <c r="E2406" s="10"/>
      <c r="F2406" s="727"/>
      <c r="G2406" s="728"/>
      <c r="H2406" s="101">
        <f>H2402+H2405</f>
        <v>9147.36</v>
      </c>
      <c r="I2406" s="13"/>
    </row>
    <row r="2407" spans="1:9" ht="15">
      <c r="A2407" s="9" t="s">
        <v>807</v>
      </c>
      <c r="B2407" s="13" t="s">
        <v>1064</v>
      </c>
      <c r="C2407" s="9" t="s">
        <v>342</v>
      </c>
      <c r="D2407" s="172"/>
      <c r="E2407" s="10"/>
      <c r="F2407" s="727"/>
      <c r="G2407" s="728"/>
      <c r="H2407" s="101">
        <f>H2406*1.15</f>
        <v>10519.46</v>
      </c>
      <c r="I2407" s="13"/>
    </row>
    <row r="2408" spans="1:9" ht="29.25" customHeight="1">
      <c r="A2408" s="9" t="s">
        <v>808</v>
      </c>
      <c r="B2408" s="581" t="s">
        <v>999</v>
      </c>
      <c r="C2408" s="9" t="s">
        <v>342</v>
      </c>
      <c r="D2408" s="172"/>
      <c r="E2408" s="10"/>
      <c r="F2408" s="727"/>
      <c r="G2408" s="728"/>
      <c r="H2408" s="101">
        <f>H2407*0.31</f>
        <v>3261.03</v>
      </c>
      <c r="I2408" s="13"/>
    </row>
    <row r="2409" spans="1:9" ht="15">
      <c r="A2409" s="9">
        <v>6</v>
      </c>
      <c r="B2409" s="112" t="s">
        <v>798</v>
      </c>
      <c r="C2409" s="9" t="s">
        <v>799</v>
      </c>
      <c r="D2409" s="516">
        <f>H2415</f>
        <v>18.02</v>
      </c>
      <c r="E2409" s="101"/>
      <c r="F2409" s="749">
        <v>6.8</v>
      </c>
      <c r="G2409" s="750"/>
      <c r="H2409" s="101">
        <f>D2409*F2409</f>
        <v>122.54</v>
      </c>
      <c r="I2409" s="13"/>
    </row>
    <row r="2410" spans="1:9" ht="15">
      <c r="A2410" s="9"/>
      <c r="B2410" s="552" t="s">
        <v>800</v>
      </c>
      <c r="C2410" s="9"/>
      <c r="D2410" s="9"/>
      <c r="E2410" s="146"/>
      <c r="F2410" s="736"/>
      <c r="G2410" s="737"/>
      <c r="H2410" s="101"/>
      <c r="I2410" s="13"/>
    </row>
    <row r="2411" spans="1:9" ht="15">
      <c r="A2411" s="9"/>
      <c r="B2411" s="112" t="s">
        <v>801</v>
      </c>
      <c r="C2411" s="9" t="s">
        <v>777</v>
      </c>
      <c r="D2411" s="554">
        <f>"мат"!E89</f>
        <v>250</v>
      </c>
      <c r="E2411" s="101"/>
      <c r="F2411" s="738">
        <v>0.012</v>
      </c>
      <c r="G2411" s="739"/>
      <c r="H2411" s="101">
        <f>D2411*F2411*1.11</f>
        <v>3.33</v>
      </c>
      <c r="I2411" s="13"/>
    </row>
    <row r="2412" spans="1:9" ht="15">
      <c r="A2412" s="9"/>
      <c r="B2412" s="112" t="s">
        <v>802</v>
      </c>
      <c r="C2412" s="9" t="s">
        <v>697</v>
      </c>
      <c r="D2412" s="101">
        <f>"мат"!E90</f>
        <v>13</v>
      </c>
      <c r="E2412" s="555"/>
      <c r="F2412" s="736">
        <v>0.08</v>
      </c>
      <c r="G2412" s="737"/>
      <c r="H2412" s="101">
        <f>D2412*F2412*1.11</f>
        <v>1.15</v>
      </c>
      <c r="I2412" s="13"/>
    </row>
    <row r="2413" spans="1:9" ht="15">
      <c r="A2413" s="9"/>
      <c r="B2413" s="112" t="s">
        <v>803</v>
      </c>
      <c r="C2413" s="9" t="s">
        <v>697</v>
      </c>
      <c r="D2413" s="101">
        <f>"мат"!E91</f>
        <v>23</v>
      </c>
      <c r="E2413" s="555"/>
      <c r="F2413" s="738">
        <v>0.007</v>
      </c>
      <c r="G2413" s="739"/>
      <c r="H2413" s="101">
        <f>D2413*F2413*1.11</f>
        <v>0.18</v>
      </c>
      <c r="I2413" s="13"/>
    </row>
    <row r="2414" spans="1:9" ht="15">
      <c r="A2414" s="11"/>
      <c r="B2414" s="113" t="s">
        <v>804</v>
      </c>
      <c r="C2414" s="11" t="s">
        <v>772</v>
      </c>
      <c r="D2414" s="556">
        <f>"мат"!E80</f>
        <v>3.108</v>
      </c>
      <c r="E2414" s="557"/>
      <c r="F2414" s="740">
        <v>4.3</v>
      </c>
      <c r="G2414" s="741"/>
      <c r="H2414" s="547">
        <f>D2414*F2414</f>
        <v>13.36</v>
      </c>
      <c r="I2414" s="13"/>
    </row>
    <row r="2415" spans="1:9" ht="15">
      <c r="A2415" s="9"/>
      <c r="B2415" s="112" t="s">
        <v>805</v>
      </c>
      <c r="C2415" s="9" t="s">
        <v>342</v>
      </c>
      <c r="D2415" s="9"/>
      <c r="E2415" s="146"/>
      <c r="F2415" s="731"/>
      <c r="G2415" s="732"/>
      <c r="H2415" s="545">
        <f>SUM(H2411:H2414)</f>
        <v>18.02</v>
      </c>
      <c r="I2415" s="13"/>
    </row>
    <row r="2416" spans="1:9" ht="15">
      <c r="A2416" s="11" t="s">
        <v>810</v>
      </c>
      <c r="B2416" s="13" t="s">
        <v>1065</v>
      </c>
      <c r="C2416" s="11" t="s">
        <v>342</v>
      </c>
      <c r="D2416" s="172"/>
      <c r="E2416" s="10"/>
      <c r="F2416" s="706"/>
      <c r="G2416" s="708"/>
      <c r="H2416" s="547">
        <f>H2426*1.07</f>
        <v>328.22</v>
      </c>
      <c r="I2416" s="13"/>
    </row>
    <row r="2417" spans="1:9" ht="15">
      <c r="A2417" s="558" t="s">
        <v>811</v>
      </c>
      <c r="B2417" s="559" t="s">
        <v>806</v>
      </c>
      <c r="C2417" s="11" t="s">
        <v>342</v>
      </c>
      <c r="D2417" s="148"/>
      <c r="E2417" s="170"/>
      <c r="F2417" s="729"/>
      <c r="G2417" s="730"/>
      <c r="H2417" s="560">
        <f>H2407+H2408+H2409+H2416</f>
        <v>14231.25</v>
      </c>
      <c r="I2417" s="13"/>
    </row>
    <row r="2418" spans="1:9" ht="15">
      <c r="A2418" s="11" t="s">
        <v>812</v>
      </c>
      <c r="B2418" s="561" t="s">
        <v>1764</v>
      </c>
      <c r="C2418" s="11" t="s">
        <v>342</v>
      </c>
      <c r="D2418" s="11"/>
      <c r="E2418" s="169"/>
      <c r="F2418" s="729"/>
      <c r="G2418" s="730"/>
      <c r="H2418" s="560">
        <f>H2417*0.5</f>
        <v>7115.63</v>
      </c>
      <c r="I2418" s="13"/>
    </row>
    <row r="2419" spans="1:9" ht="15">
      <c r="A2419" s="733" t="s">
        <v>984</v>
      </c>
      <c r="B2419" s="733"/>
      <c r="C2419" s="733"/>
      <c r="D2419" s="733"/>
      <c r="E2419" s="733"/>
      <c r="F2419" s="733"/>
      <c r="G2419" s="733"/>
      <c r="H2419" s="733"/>
      <c r="I2419" s="13"/>
    </row>
    <row r="2420" spans="1:9" ht="15">
      <c r="A2420" s="707" t="s">
        <v>1068</v>
      </c>
      <c r="B2420" s="707"/>
      <c r="C2420" s="707"/>
      <c r="D2420" s="707"/>
      <c r="E2420" s="707"/>
      <c r="F2420" s="707"/>
      <c r="G2420" s="707"/>
      <c r="H2420" s="707"/>
      <c r="I2420" s="13"/>
    </row>
    <row r="2421" spans="1:9" ht="15">
      <c r="A2421" s="123" t="s">
        <v>1052</v>
      </c>
      <c r="B2421" s="397" t="s">
        <v>844</v>
      </c>
      <c r="C2421" s="123"/>
      <c r="D2421" s="397" t="s">
        <v>1069</v>
      </c>
      <c r="E2421" s="123" t="s">
        <v>1070</v>
      </c>
      <c r="F2421" s="703" t="s">
        <v>1071</v>
      </c>
      <c r="G2421" s="705"/>
      <c r="H2421" s="545" t="s">
        <v>1072</v>
      </c>
      <c r="I2421" s="13"/>
    </row>
    <row r="2422" spans="1:9" ht="15">
      <c r="A2422" s="9" t="s">
        <v>539</v>
      </c>
      <c r="B2422" s="10" t="s">
        <v>491</v>
      </c>
      <c r="C2422" s="9" t="s">
        <v>1073</v>
      </c>
      <c r="D2422" s="10" t="s">
        <v>1074</v>
      </c>
      <c r="E2422" s="9" t="s">
        <v>1075</v>
      </c>
      <c r="F2422" s="727" t="s">
        <v>1076</v>
      </c>
      <c r="G2422" s="728"/>
      <c r="H2422" s="101" t="s">
        <v>1077</v>
      </c>
      <c r="I2422" s="13"/>
    </row>
    <row r="2423" spans="1:9" ht="15">
      <c r="A2423" s="9"/>
      <c r="B2423" s="10" t="s">
        <v>1078</v>
      </c>
      <c r="C2423" s="9" t="s">
        <v>1079</v>
      </c>
      <c r="D2423" s="10" t="s">
        <v>342</v>
      </c>
      <c r="E2423" s="9" t="s">
        <v>1080</v>
      </c>
      <c r="F2423" s="727" t="s">
        <v>1081</v>
      </c>
      <c r="G2423" s="728"/>
      <c r="H2423" s="101" t="s">
        <v>1082</v>
      </c>
      <c r="I2423" s="13"/>
    </row>
    <row r="2424" spans="1:9" ht="15">
      <c r="A2424" s="11"/>
      <c r="B2424" s="241"/>
      <c r="C2424" s="11"/>
      <c r="D2424" s="241"/>
      <c r="E2424" s="11" t="s">
        <v>1083</v>
      </c>
      <c r="F2424" s="706"/>
      <c r="G2424" s="708"/>
      <c r="H2424" s="547" t="s">
        <v>1084</v>
      </c>
      <c r="I2424" s="13"/>
    </row>
    <row r="2425" spans="1:9" ht="30">
      <c r="A2425" s="123" t="s">
        <v>343</v>
      </c>
      <c r="B2425" s="396" t="s">
        <v>1582</v>
      </c>
      <c r="C2425" s="123">
        <v>1</v>
      </c>
      <c r="D2425" s="7">
        <v>34396</v>
      </c>
      <c r="E2425" s="123">
        <v>40</v>
      </c>
      <c r="F2425" s="703">
        <v>6.8</v>
      </c>
      <c r="G2425" s="705"/>
      <c r="H2425" s="562">
        <f>F2425*45.11</f>
        <v>306.75</v>
      </c>
      <c r="I2425" s="13"/>
    </row>
    <row r="2426" spans="1:9" ht="15">
      <c r="A2426" s="155"/>
      <c r="B2426" s="563" t="s">
        <v>701</v>
      </c>
      <c r="C2426" s="148"/>
      <c r="D2426" s="170"/>
      <c r="E2426" s="148"/>
      <c r="F2426" s="729"/>
      <c r="G2426" s="730"/>
      <c r="H2426" s="560">
        <f>H2425</f>
        <v>306.75</v>
      </c>
      <c r="I2426" s="13"/>
    </row>
    <row r="2427" spans="1:9" ht="15">
      <c r="A2427" s="6"/>
      <c r="B2427" s="6"/>
      <c r="C2427" s="7"/>
      <c r="D2427" s="6"/>
      <c r="E2427" s="6"/>
      <c r="F2427" s="6"/>
      <c r="G2427" s="6"/>
      <c r="H2427" s="167"/>
      <c r="I2427" s="13"/>
    </row>
    <row r="2428" spans="1:9" ht="15">
      <c r="A2428" s="6"/>
      <c r="B2428" s="6"/>
      <c r="C2428" s="7"/>
      <c r="D2428" s="6"/>
      <c r="E2428" s="6"/>
      <c r="F2428" s="6"/>
      <c r="G2428" s="6"/>
      <c r="H2428" s="167"/>
      <c r="I2428" s="13"/>
    </row>
    <row r="2429" spans="1:9" ht="15">
      <c r="A2429" s="6"/>
      <c r="B2429" s="6"/>
      <c r="C2429" s="7"/>
      <c r="D2429" s="6"/>
      <c r="E2429" s="6"/>
      <c r="F2429" s="6"/>
      <c r="G2429" s="6"/>
      <c r="H2429" s="167"/>
      <c r="I2429" s="13"/>
    </row>
    <row r="2430" spans="1:9" ht="15">
      <c r="A2430" s="6"/>
      <c r="B2430" s="6"/>
      <c r="C2430" s="7"/>
      <c r="D2430" s="6"/>
      <c r="E2430" s="6"/>
      <c r="F2430" s="6"/>
      <c r="G2430" s="6"/>
      <c r="H2430" s="167"/>
      <c r="I2430" s="13"/>
    </row>
    <row r="2431" spans="1:9" ht="15">
      <c r="A2431" s="6"/>
      <c r="B2431" s="6"/>
      <c r="C2431" s="7"/>
      <c r="D2431" s="6"/>
      <c r="E2431" s="6"/>
      <c r="F2431" s="6"/>
      <c r="G2431" s="6"/>
      <c r="H2431" s="167"/>
      <c r="I2431" s="13"/>
    </row>
    <row r="2432" spans="1:9" ht="15">
      <c r="A2432" s="6"/>
      <c r="B2432" s="6"/>
      <c r="C2432" s="7"/>
      <c r="D2432" s="6"/>
      <c r="E2432" s="6"/>
      <c r="F2432" s="6"/>
      <c r="G2432" s="6"/>
      <c r="H2432" s="167"/>
      <c r="I2432" s="13"/>
    </row>
    <row r="2433" spans="1:9" ht="15">
      <c r="A2433" s="6"/>
      <c r="B2433" s="6"/>
      <c r="C2433" s="7"/>
      <c r="D2433" s="6"/>
      <c r="E2433" s="6"/>
      <c r="F2433" s="6"/>
      <c r="G2433" s="6"/>
      <c r="H2433" s="167"/>
      <c r="I2433" s="13"/>
    </row>
    <row r="2434" spans="1:9" ht="15">
      <c r="A2434" s="6"/>
      <c r="B2434" s="6"/>
      <c r="C2434" s="7"/>
      <c r="D2434" s="6"/>
      <c r="E2434" s="6"/>
      <c r="F2434" s="6"/>
      <c r="G2434" s="6"/>
      <c r="H2434" s="167"/>
      <c r="I2434" s="13"/>
    </row>
    <row r="2435" spans="1:9" ht="15">
      <c r="A2435" s="6"/>
      <c r="B2435" s="6"/>
      <c r="C2435" s="7"/>
      <c r="D2435" s="6"/>
      <c r="E2435" s="6"/>
      <c r="F2435" s="6"/>
      <c r="G2435" s="6"/>
      <c r="H2435" s="167"/>
      <c r="I2435" s="13"/>
    </row>
    <row r="2436" spans="1:9" ht="15">
      <c r="A2436" s="6"/>
      <c r="B2436" s="6"/>
      <c r="C2436" s="7"/>
      <c r="D2436" s="6"/>
      <c r="E2436" s="6"/>
      <c r="F2436" s="6"/>
      <c r="G2436" s="6"/>
      <c r="H2436" s="167"/>
      <c r="I2436" s="13"/>
    </row>
    <row r="2437" spans="1:9" ht="15">
      <c r="A2437" s="6"/>
      <c r="B2437" s="6"/>
      <c r="C2437" s="7"/>
      <c r="D2437" s="6"/>
      <c r="E2437" s="6"/>
      <c r="F2437" s="6"/>
      <c r="G2437" s="6"/>
      <c r="H2437" s="167"/>
      <c r="I2437" s="13"/>
    </row>
    <row r="2438" spans="1:9" ht="15">
      <c r="A2438" s="6"/>
      <c r="B2438" s="6"/>
      <c r="C2438" s="7"/>
      <c r="D2438" s="6"/>
      <c r="E2438" s="6"/>
      <c r="F2438" s="6"/>
      <c r="G2438" s="6"/>
      <c r="H2438" s="167"/>
      <c r="I2438" s="13"/>
    </row>
    <row r="2439" spans="1:9" ht="15">
      <c r="A2439" s="6"/>
      <c r="B2439" s="6"/>
      <c r="C2439" s="7"/>
      <c r="D2439" s="6"/>
      <c r="E2439" s="6"/>
      <c r="F2439" s="6"/>
      <c r="G2439" s="6"/>
      <c r="H2439" s="167"/>
      <c r="I2439" s="13"/>
    </row>
    <row r="2440" spans="1:9" ht="15">
      <c r="A2440" s="6"/>
      <c r="B2440" s="6"/>
      <c r="C2440" s="7"/>
      <c r="D2440" s="6"/>
      <c r="E2440" s="6"/>
      <c r="F2440" s="6"/>
      <c r="G2440" s="6"/>
      <c r="H2440" s="167"/>
      <c r="I2440" s="13"/>
    </row>
    <row r="2441" spans="1:9" ht="15">
      <c r="A2441" s="6"/>
      <c r="B2441" s="6"/>
      <c r="C2441" s="7"/>
      <c r="D2441" s="6"/>
      <c r="E2441" s="6"/>
      <c r="F2441" s="6"/>
      <c r="G2441" s="6"/>
      <c r="H2441" s="167"/>
      <c r="I2441" s="13"/>
    </row>
    <row r="2442" spans="1:9" ht="15">
      <c r="A2442" s="6"/>
      <c r="B2442" s="6"/>
      <c r="C2442" s="7"/>
      <c r="D2442" s="6"/>
      <c r="E2442" s="6"/>
      <c r="F2442" s="6"/>
      <c r="G2442" s="6"/>
      <c r="H2442" s="167"/>
      <c r="I2442" s="13"/>
    </row>
    <row r="2443" spans="1:9" ht="15">
      <c r="A2443" s="6"/>
      <c r="B2443" s="6"/>
      <c r="C2443" s="7"/>
      <c r="D2443" s="6"/>
      <c r="E2443" s="6"/>
      <c r="F2443" s="6"/>
      <c r="G2443" s="6"/>
      <c r="H2443" s="167"/>
      <c r="I2443" s="13"/>
    </row>
    <row r="2444" spans="1:9" ht="15">
      <c r="A2444" s="6"/>
      <c r="B2444" s="6"/>
      <c r="C2444" s="7"/>
      <c r="D2444" s="6"/>
      <c r="E2444" s="6"/>
      <c r="F2444" s="6"/>
      <c r="G2444" s="6"/>
      <c r="H2444" s="167"/>
      <c r="I2444" s="13"/>
    </row>
    <row r="2445" spans="1:9" ht="15">
      <c r="A2445" s="6"/>
      <c r="B2445" s="6"/>
      <c r="C2445" s="7"/>
      <c r="D2445" s="6"/>
      <c r="E2445" s="6"/>
      <c r="F2445" s="6"/>
      <c r="G2445" s="6"/>
      <c r="H2445" s="167"/>
      <c r="I2445" s="13"/>
    </row>
    <row r="2446" spans="1:9" ht="15">
      <c r="A2446" s="751" t="s">
        <v>985</v>
      </c>
      <c r="B2446" s="751"/>
      <c r="C2446" s="751"/>
      <c r="D2446" s="751"/>
      <c r="E2446" s="751"/>
      <c r="F2446" s="751"/>
      <c r="G2446" s="751"/>
      <c r="H2446" s="751"/>
      <c r="I2446" s="13"/>
    </row>
    <row r="2447" spans="1:9" ht="15">
      <c r="A2447" s="733" t="s">
        <v>831</v>
      </c>
      <c r="B2447" s="733"/>
      <c r="C2447" s="733"/>
      <c r="D2447" s="733"/>
      <c r="E2447" s="733"/>
      <c r="F2447" s="733"/>
      <c r="G2447" s="733"/>
      <c r="H2447" s="733"/>
      <c r="I2447" s="13"/>
    </row>
    <row r="2448" spans="1:9" ht="15">
      <c r="A2448" s="745" t="s">
        <v>932</v>
      </c>
      <c r="B2448" s="745"/>
      <c r="C2448" s="745"/>
      <c r="D2448" s="745"/>
      <c r="E2448" s="745"/>
      <c r="F2448" s="745"/>
      <c r="G2448" s="745"/>
      <c r="H2448" s="745"/>
      <c r="I2448" s="13"/>
    </row>
    <row r="2449" spans="1:9" ht="15">
      <c r="A2449" s="6"/>
      <c r="B2449" s="746" t="s">
        <v>1086</v>
      </c>
      <c r="C2449" s="746"/>
      <c r="D2449" s="746"/>
      <c r="E2449" s="6">
        <v>1</v>
      </c>
      <c r="F2449" s="6" t="s">
        <v>670</v>
      </c>
      <c r="G2449" s="6"/>
      <c r="H2449" s="167"/>
      <c r="I2449" s="13"/>
    </row>
    <row r="2450" spans="1:9" ht="15">
      <c r="A2450" s="6"/>
      <c r="B2450" s="746" t="s">
        <v>1087</v>
      </c>
      <c r="C2450" s="746"/>
      <c r="D2450" s="746"/>
      <c r="E2450" s="6">
        <v>2.36</v>
      </c>
      <c r="F2450" s="6" t="s">
        <v>1132</v>
      </c>
      <c r="G2450" s="6"/>
      <c r="H2450" s="167"/>
      <c r="I2450" s="13"/>
    </row>
    <row r="2451" spans="1:9" ht="15">
      <c r="A2451" s="6"/>
      <c r="B2451" s="744" t="s">
        <v>837</v>
      </c>
      <c r="C2451" s="744"/>
      <c r="D2451" s="744"/>
      <c r="E2451" s="6"/>
      <c r="F2451" s="6"/>
      <c r="G2451" s="6"/>
      <c r="H2451" s="167"/>
      <c r="I2451" s="13"/>
    </row>
    <row r="2452" spans="1:9" ht="15">
      <c r="A2452" s="6"/>
      <c r="B2452" s="744" t="s">
        <v>838</v>
      </c>
      <c r="C2452" s="744"/>
      <c r="D2452" s="744"/>
      <c r="E2452" s="6"/>
      <c r="F2452" s="6"/>
      <c r="G2452" s="6"/>
      <c r="H2452" s="167"/>
      <c r="I2452" s="13"/>
    </row>
    <row r="2453" spans="1:9" ht="15">
      <c r="A2453" s="6"/>
      <c r="B2453" s="744" t="s">
        <v>839</v>
      </c>
      <c r="C2453" s="744"/>
      <c r="D2453" s="744"/>
      <c r="E2453" s="6">
        <v>1.15</v>
      </c>
      <c r="F2453" s="400" t="s">
        <v>840</v>
      </c>
      <c r="G2453" s="733">
        <v>2.313</v>
      </c>
      <c r="H2453" s="733"/>
      <c r="I2453" s="13"/>
    </row>
    <row r="2454" spans="1:9" ht="15">
      <c r="A2454" s="6"/>
      <c r="B2454" s="744" t="s">
        <v>841</v>
      </c>
      <c r="C2454" s="744"/>
      <c r="D2454" s="744"/>
      <c r="E2454" s="6"/>
      <c r="F2454" s="6"/>
      <c r="G2454" s="6"/>
      <c r="H2454" s="167"/>
      <c r="I2454" s="13"/>
    </row>
    <row r="2455" spans="1:9" ht="15">
      <c r="A2455" s="6"/>
      <c r="B2455" s="744" t="s">
        <v>842</v>
      </c>
      <c r="C2455" s="744"/>
      <c r="D2455" s="744"/>
      <c r="E2455" s="6">
        <v>1.11</v>
      </c>
      <c r="F2455" s="6"/>
      <c r="G2455" s="6"/>
      <c r="H2455" s="167"/>
      <c r="I2455" s="13"/>
    </row>
    <row r="2456" spans="1:9" ht="15">
      <c r="A2456" s="6"/>
      <c r="B2456" s="744" t="s">
        <v>843</v>
      </c>
      <c r="C2456" s="744"/>
      <c r="D2456" s="744"/>
      <c r="E2456" s="6">
        <v>1.07</v>
      </c>
      <c r="F2456" s="6"/>
      <c r="G2456" s="6"/>
      <c r="H2456" s="167"/>
      <c r="I2456" s="13"/>
    </row>
    <row r="2457" spans="1:9" ht="15">
      <c r="A2457" s="123"/>
      <c r="B2457" s="566"/>
      <c r="C2457" s="123"/>
      <c r="D2457" s="544" t="s">
        <v>1049</v>
      </c>
      <c r="E2457" s="123" t="s">
        <v>1050</v>
      </c>
      <c r="F2457" s="703"/>
      <c r="G2457" s="705"/>
      <c r="H2457" s="545" t="s">
        <v>1051</v>
      </c>
      <c r="I2457" s="13"/>
    </row>
    <row r="2458" spans="1:9" ht="15">
      <c r="A2458" s="9" t="s">
        <v>1052</v>
      </c>
      <c r="B2458" s="546" t="s">
        <v>1091</v>
      </c>
      <c r="C2458" s="9" t="s">
        <v>1054</v>
      </c>
      <c r="D2458" s="9" t="s">
        <v>1055</v>
      </c>
      <c r="E2458" s="9" t="s">
        <v>335</v>
      </c>
      <c r="F2458" s="727" t="s">
        <v>1056</v>
      </c>
      <c r="G2458" s="728"/>
      <c r="H2458" s="101" t="s">
        <v>1057</v>
      </c>
      <c r="I2458" s="13"/>
    </row>
    <row r="2459" spans="1:9" ht="15">
      <c r="A2459" s="9" t="s">
        <v>539</v>
      </c>
      <c r="B2459" s="546"/>
      <c r="C2459" s="9" t="s">
        <v>309</v>
      </c>
      <c r="D2459" s="9" t="s">
        <v>1058</v>
      </c>
      <c r="E2459" s="9" t="s">
        <v>501</v>
      </c>
      <c r="F2459" s="742"/>
      <c r="G2459" s="743"/>
      <c r="H2459" s="101" t="s">
        <v>311</v>
      </c>
      <c r="I2459" s="13"/>
    </row>
    <row r="2460" spans="1:9" ht="15">
      <c r="A2460" s="9"/>
      <c r="B2460" s="567"/>
      <c r="C2460" s="9"/>
      <c r="D2460" s="113" t="s">
        <v>1059</v>
      </c>
      <c r="E2460" s="113"/>
      <c r="F2460" s="706"/>
      <c r="G2460" s="707"/>
      <c r="H2460" s="547"/>
      <c r="I2460" s="13"/>
    </row>
    <row r="2461" spans="1:9" ht="15">
      <c r="A2461" s="148">
        <v>1</v>
      </c>
      <c r="B2461" s="171">
        <v>2</v>
      </c>
      <c r="C2461" s="148">
        <v>3</v>
      </c>
      <c r="D2461" s="169">
        <v>4</v>
      </c>
      <c r="E2461" s="148">
        <v>5</v>
      </c>
      <c r="F2461" s="706">
        <v>6</v>
      </c>
      <c r="G2461" s="707"/>
      <c r="H2461" s="149">
        <v>7</v>
      </c>
      <c r="I2461" s="13"/>
    </row>
    <row r="2462" spans="1:9" ht="15">
      <c r="A2462" s="123" t="s">
        <v>343</v>
      </c>
      <c r="B2462" s="505" t="s">
        <v>1060</v>
      </c>
      <c r="C2462" s="123" t="s">
        <v>342</v>
      </c>
      <c r="D2462" s="398"/>
      <c r="E2462" s="548"/>
      <c r="F2462" s="703"/>
      <c r="G2462" s="705"/>
      <c r="H2462" s="545">
        <f>H2463+H2464</f>
        <v>3440.92</v>
      </c>
      <c r="I2462" s="13"/>
    </row>
    <row r="2463" spans="1:9" ht="15">
      <c r="A2463" s="9"/>
      <c r="B2463" s="505" t="s">
        <v>1141</v>
      </c>
      <c r="C2463" s="9" t="s">
        <v>1061</v>
      </c>
      <c r="D2463" s="172">
        <v>539</v>
      </c>
      <c r="E2463" s="159">
        <f>D2463*G2453</f>
        <v>1246.71</v>
      </c>
      <c r="F2463" s="747">
        <v>2.36</v>
      </c>
      <c r="G2463" s="748"/>
      <c r="H2463" s="101">
        <f>E2463*F2463</f>
        <v>2942.24</v>
      </c>
      <c r="I2463" s="13"/>
    </row>
    <row r="2464" spans="1:9" ht="15">
      <c r="A2464" s="9"/>
      <c r="B2464" s="505" t="s">
        <v>1092</v>
      </c>
      <c r="C2464" s="9" t="s">
        <v>1061</v>
      </c>
      <c r="D2464" s="574">
        <v>539</v>
      </c>
      <c r="E2464" s="159">
        <f>D2464*G2453</f>
        <v>1246.71</v>
      </c>
      <c r="F2464" s="747">
        <v>0.4</v>
      </c>
      <c r="G2464" s="748"/>
      <c r="H2464" s="101">
        <f>E2464*F2464</f>
        <v>498.68</v>
      </c>
      <c r="I2464" s="13"/>
    </row>
    <row r="2465" spans="1:9" ht="15">
      <c r="A2465" s="9" t="s">
        <v>349</v>
      </c>
      <c r="B2465" s="13" t="s">
        <v>1062</v>
      </c>
      <c r="C2465" s="9" t="s">
        <v>342</v>
      </c>
      <c r="D2465" s="172"/>
      <c r="E2465" s="10"/>
      <c r="F2465" s="727"/>
      <c r="G2465" s="728"/>
      <c r="H2465" s="101">
        <f>H2462*0.079</f>
        <v>271.83</v>
      </c>
      <c r="I2465" s="13"/>
    </row>
    <row r="2466" spans="1:9" ht="15">
      <c r="A2466" s="9" t="s">
        <v>355</v>
      </c>
      <c r="B2466" s="13" t="s">
        <v>1063</v>
      </c>
      <c r="C2466" s="9" t="s">
        <v>342</v>
      </c>
      <c r="D2466" s="172"/>
      <c r="E2466" s="10"/>
      <c r="F2466" s="727"/>
      <c r="G2466" s="728"/>
      <c r="H2466" s="101">
        <f>H2462+H2465</f>
        <v>3712.75</v>
      </c>
      <c r="I2466" s="13"/>
    </row>
    <row r="2467" spans="1:9" ht="15">
      <c r="A2467" s="9" t="s">
        <v>807</v>
      </c>
      <c r="B2467" s="13" t="s">
        <v>1064</v>
      </c>
      <c r="C2467" s="9" t="s">
        <v>342</v>
      </c>
      <c r="D2467" s="172"/>
      <c r="E2467" s="10"/>
      <c r="F2467" s="727"/>
      <c r="G2467" s="728"/>
      <c r="H2467" s="101">
        <f>H2466*1.15</f>
        <v>4269.66</v>
      </c>
      <c r="I2467" s="13"/>
    </row>
    <row r="2468" spans="1:9" ht="31.5" customHeight="1">
      <c r="A2468" s="9" t="s">
        <v>808</v>
      </c>
      <c r="B2468" s="581" t="s">
        <v>999</v>
      </c>
      <c r="C2468" s="9" t="s">
        <v>342</v>
      </c>
      <c r="D2468" s="172"/>
      <c r="E2468" s="10"/>
      <c r="F2468" s="727"/>
      <c r="G2468" s="728"/>
      <c r="H2468" s="101">
        <f>H2467*0.3</f>
        <v>1280.9</v>
      </c>
      <c r="I2468" s="13"/>
    </row>
    <row r="2469" spans="1:9" ht="15">
      <c r="A2469" s="9">
        <v>6</v>
      </c>
      <c r="B2469" s="112" t="s">
        <v>798</v>
      </c>
      <c r="C2469" s="9" t="s">
        <v>799</v>
      </c>
      <c r="D2469" s="516">
        <f>H2475</f>
        <v>18.02</v>
      </c>
      <c r="E2469" s="101"/>
      <c r="F2469" s="749">
        <v>2.36</v>
      </c>
      <c r="G2469" s="750"/>
      <c r="H2469" s="101">
        <f>D2469*F2469</f>
        <v>42.53</v>
      </c>
      <c r="I2469" s="13"/>
    </row>
    <row r="2470" spans="1:9" ht="15">
      <c r="A2470" s="9"/>
      <c r="B2470" s="552" t="s">
        <v>800</v>
      </c>
      <c r="C2470" s="9"/>
      <c r="D2470" s="9"/>
      <c r="E2470" s="146"/>
      <c r="F2470" s="736"/>
      <c r="G2470" s="737"/>
      <c r="H2470" s="101"/>
      <c r="I2470" s="13"/>
    </row>
    <row r="2471" spans="1:9" ht="15">
      <c r="A2471" s="9"/>
      <c r="B2471" s="112" t="s">
        <v>801</v>
      </c>
      <c r="C2471" s="9" t="s">
        <v>777</v>
      </c>
      <c r="D2471" s="554">
        <f>"мат"!C89</f>
        <v>250</v>
      </c>
      <c r="E2471" s="101"/>
      <c r="F2471" s="738">
        <v>0.012</v>
      </c>
      <c r="G2471" s="739"/>
      <c r="H2471" s="101">
        <f>D2471*F2471*1.11</f>
        <v>3.33</v>
      </c>
      <c r="I2471" s="13"/>
    </row>
    <row r="2472" spans="1:9" ht="15">
      <c r="A2472" s="9"/>
      <c r="B2472" s="112" t="s">
        <v>802</v>
      </c>
      <c r="C2472" s="9" t="s">
        <v>697</v>
      </c>
      <c r="D2472" s="101">
        <f>"мат"!C90</f>
        <v>13</v>
      </c>
      <c r="E2472" s="555"/>
      <c r="F2472" s="736">
        <v>0.08</v>
      </c>
      <c r="G2472" s="737"/>
      <c r="H2472" s="101">
        <f>D2472*F2472*1.11</f>
        <v>1.15</v>
      </c>
      <c r="I2472" s="13"/>
    </row>
    <row r="2473" spans="1:9" ht="15">
      <c r="A2473" s="9"/>
      <c r="B2473" s="112" t="s">
        <v>803</v>
      </c>
      <c r="C2473" s="9" t="s">
        <v>697</v>
      </c>
      <c r="D2473" s="101">
        <f>"мат"!C91</f>
        <v>23</v>
      </c>
      <c r="E2473" s="555"/>
      <c r="F2473" s="738">
        <v>0.007</v>
      </c>
      <c r="G2473" s="739"/>
      <c r="H2473" s="101">
        <f>D2473*F2473*1.11</f>
        <v>0.18</v>
      </c>
      <c r="I2473" s="13"/>
    </row>
    <row r="2474" spans="1:9" ht="15">
      <c r="A2474" s="11"/>
      <c r="B2474" s="113" t="s">
        <v>804</v>
      </c>
      <c r="C2474" s="11" t="s">
        <v>772</v>
      </c>
      <c r="D2474" s="556">
        <f>"мат"!C80</f>
        <v>3.108</v>
      </c>
      <c r="E2474" s="557"/>
      <c r="F2474" s="740">
        <v>4.3</v>
      </c>
      <c r="G2474" s="741"/>
      <c r="H2474" s="547">
        <f>D2474*F2474</f>
        <v>13.36</v>
      </c>
      <c r="I2474" s="13"/>
    </row>
    <row r="2475" spans="1:9" ht="15">
      <c r="A2475" s="9"/>
      <c r="B2475" s="112" t="s">
        <v>805</v>
      </c>
      <c r="C2475" s="9" t="s">
        <v>342</v>
      </c>
      <c r="D2475" s="9"/>
      <c r="E2475" s="146"/>
      <c r="F2475" s="731"/>
      <c r="G2475" s="732"/>
      <c r="H2475" s="545">
        <f>SUM(H2471:H2474)</f>
        <v>18.02</v>
      </c>
      <c r="I2475" s="13"/>
    </row>
    <row r="2476" spans="1:9" ht="15">
      <c r="A2476" s="11" t="s">
        <v>810</v>
      </c>
      <c r="B2476" s="13" t="s">
        <v>1065</v>
      </c>
      <c r="C2476" s="11" t="s">
        <v>342</v>
      </c>
      <c r="D2476" s="172"/>
      <c r="E2476" s="10"/>
      <c r="F2476" s="706"/>
      <c r="G2476" s="708"/>
      <c r="H2476" s="547">
        <f>H2486*1.07</f>
        <v>113.91</v>
      </c>
      <c r="I2476" s="13"/>
    </row>
    <row r="2477" spans="1:9" ht="15">
      <c r="A2477" s="558" t="s">
        <v>811</v>
      </c>
      <c r="B2477" s="559" t="s">
        <v>806</v>
      </c>
      <c r="C2477" s="11" t="s">
        <v>342</v>
      </c>
      <c r="D2477" s="148"/>
      <c r="E2477" s="170"/>
      <c r="F2477" s="729"/>
      <c r="G2477" s="730"/>
      <c r="H2477" s="560">
        <f>H2467+H2468+H2469+H2476</f>
        <v>5707</v>
      </c>
      <c r="I2477" s="13"/>
    </row>
    <row r="2478" spans="1:9" ht="15">
      <c r="A2478" s="11" t="s">
        <v>812</v>
      </c>
      <c r="B2478" s="561" t="s">
        <v>1066</v>
      </c>
      <c r="C2478" s="11" t="s">
        <v>342</v>
      </c>
      <c r="D2478" s="11"/>
      <c r="E2478" s="169"/>
      <c r="F2478" s="729"/>
      <c r="G2478" s="730"/>
      <c r="H2478" s="560">
        <f>H2477</f>
        <v>5707</v>
      </c>
      <c r="I2478" s="13"/>
    </row>
    <row r="2479" spans="1:9" ht="15">
      <c r="A2479" s="733" t="s">
        <v>986</v>
      </c>
      <c r="B2479" s="733"/>
      <c r="C2479" s="733"/>
      <c r="D2479" s="733"/>
      <c r="E2479" s="733"/>
      <c r="F2479" s="733"/>
      <c r="G2479" s="733"/>
      <c r="H2479" s="733"/>
      <c r="I2479" s="13"/>
    </row>
    <row r="2480" spans="1:9" ht="15">
      <c r="A2480" s="707" t="s">
        <v>1068</v>
      </c>
      <c r="B2480" s="707"/>
      <c r="C2480" s="707"/>
      <c r="D2480" s="707"/>
      <c r="E2480" s="707"/>
      <c r="F2480" s="707"/>
      <c r="G2480" s="707"/>
      <c r="H2480" s="707"/>
      <c r="I2480" s="13"/>
    </row>
    <row r="2481" spans="1:9" ht="15">
      <c r="A2481" s="123" t="s">
        <v>1052</v>
      </c>
      <c r="B2481" s="397" t="s">
        <v>844</v>
      </c>
      <c r="C2481" s="123"/>
      <c r="D2481" s="397" t="s">
        <v>1069</v>
      </c>
      <c r="E2481" s="123" t="s">
        <v>1070</v>
      </c>
      <c r="F2481" s="703" t="s">
        <v>1071</v>
      </c>
      <c r="G2481" s="705"/>
      <c r="H2481" s="545" t="s">
        <v>1072</v>
      </c>
      <c r="I2481" s="13"/>
    </row>
    <row r="2482" spans="1:9" ht="15">
      <c r="A2482" s="9" t="s">
        <v>539</v>
      </c>
      <c r="B2482" s="10" t="s">
        <v>491</v>
      </c>
      <c r="C2482" s="9" t="s">
        <v>1073</v>
      </c>
      <c r="D2482" s="10" t="s">
        <v>1074</v>
      </c>
      <c r="E2482" s="9" t="s">
        <v>1075</v>
      </c>
      <c r="F2482" s="727" t="s">
        <v>1076</v>
      </c>
      <c r="G2482" s="728"/>
      <c r="H2482" s="101" t="s">
        <v>1077</v>
      </c>
      <c r="I2482" s="13"/>
    </row>
    <row r="2483" spans="1:9" ht="15">
      <c r="A2483" s="9"/>
      <c r="B2483" s="10" t="s">
        <v>1078</v>
      </c>
      <c r="C2483" s="9" t="s">
        <v>1079</v>
      </c>
      <c r="D2483" s="10" t="s">
        <v>342</v>
      </c>
      <c r="E2483" s="9" t="s">
        <v>1080</v>
      </c>
      <c r="F2483" s="727" t="s">
        <v>1081</v>
      </c>
      <c r="G2483" s="728"/>
      <c r="H2483" s="101" t="s">
        <v>1082</v>
      </c>
      <c r="I2483" s="13"/>
    </row>
    <row r="2484" spans="1:9" ht="15">
      <c r="A2484" s="11"/>
      <c r="B2484" s="241"/>
      <c r="C2484" s="11"/>
      <c r="D2484" s="241"/>
      <c r="E2484" s="11" t="s">
        <v>1083</v>
      </c>
      <c r="F2484" s="706"/>
      <c r="G2484" s="708"/>
      <c r="H2484" s="547" t="s">
        <v>1084</v>
      </c>
      <c r="I2484" s="13"/>
    </row>
    <row r="2485" spans="1:9" ht="30">
      <c r="A2485" s="123" t="s">
        <v>343</v>
      </c>
      <c r="B2485" s="396" t="s">
        <v>1582</v>
      </c>
      <c r="C2485" s="123">
        <v>1</v>
      </c>
      <c r="D2485" s="7">
        <v>34396</v>
      </c>
      <c r="E2485" s="123">
        <v>40</v>
      </c>
      <c r="F2485" s="703">
        <v>2.36</v>
      </c>
      <c r="G2485" s="705"/>
      <c r="H2485" s="562">
        <f>F2485*45.11</f>
        <v>106.46</v>
      </c>
      <c r="I2485" s="13"/>
    </row>
    <row r="2486" spans="1:9" ht="15">
      <c r="A2486" s="155"/>
      <c r="B2486" s="563" t="s">
        <v>701</v>
      </c>
      <c r="C2486" s="148"/>
      <c r="D2486" s="170"/>
      <c r="E2486" s="148"/>
      <c r="F2486" s="729"/>
      <c r="G2486" s="730"/>
      <c r="H2486" s="560">
        <f>H2485</f>
        <v>106.46</v>
      </c>
      <c r="I2486" s="13"/>
    </row>
    <row r="2487" spans="1:9" ht="15">
      <c r="A2487" s="6"/>
      <c r="B2487" s="6"/>
      <c r="C2487" s="7"/>
      <c r="D2487" s="6"/>
      <c r="E2487" s="6"/>
      <c r="F2487" s="6"/>
      <c r="G2487" s="6"/>
      <c r="H2487" s="167"/>
      <c r="I2487" s="13"/>
    </row>
    <row r="2488" spans="1:9" ht="15">
      <c r="A2488" s="6"/>
      <c r="B2488" s="6"/>
      <c r="C2488" s="7"/>
      <c r="D2488" s="6"/>
      <c r="E2488" s="6"/>
      <c r="F2488" s="6"/>
      <c r="G2488" s="6"/>
      <c r="H2488" s="167"/>
      <c r="I2488" s="13"/>
    </row>
    <row r="2489" spans="1:9" ht="15">
      <c r="A2489" s="6"/>
      <c r="B2489" s="6"/>
      <c r="C2489" s="7"/>
      <c r="D2489" s="6"/>
      <c r="E2489" s="6"/>
      <c r="F2489" s="6"/>
      <c r="G2489" s="6"/>
      <c r="H2489" s="167"/>
      <c r="I2489" s="13"/>
    </row>
    <row r="2490" spans="1:9" ht="15">
      <c r="A2490" s="6"/>
      <c r="B2490" s="6"/>
      <c r="C2490" s="7"/>
      <c r="D2490" s="6"/>
      <c r="E2490" s="6"/>
      <c r="F2490" s="6"/>
      <c r="G2490" s="6"/>
      <c r="H2490" s="167"/>
      <c r="I2490" s="13"/>
    </row>
    <row r="2491" spans="1:9" ht="15">
      <c r="A2491" s="6"/>
      <c r="B2491" s="6"/>
      <c r="C2491" s="7"/>
      <c r="D2491" s="6"/>
      <c r="E2491" s="6"/>
      <c r="F2491" s="6"/>
      <c r="G2491" s="6"/>
      <c r="H2491" s="167"/>
      <c r="I2491" s="13"/>
    </row>
    <row r="2492" spans="1:9" ht="15">
      <c r="A2492" s="6"/>
      <c r="B2492" s="6"/>
      <c r="C2492" s="7"/>
      <c r="D2492" s="6"/>
      <c r="E2492" s="6"/>
      <c r="F2492" s="6"/>
      <c r="G2492" s="6"/>
      <c r="H2492" s="167"/>
      <c r="I2492" s="13"/>
    </row>
    <row r="2493" spans="1:9" ht="15">
      <c r="A2493" s="6"/>
      <c r="B2493" s="6"/>
      <c r="C2493" s="7"/>
      <c r="D2493" s="6"/>
      <c r="E2493" s="6"/>
      <c r="F2493" s="6"/>
      <c r="G2493" s="6"/>
      <c r="H2493" s="167"/>
      <c r="I2493" s="13"/>
    </row>
    <row r="2494" spans="1:9" ht="15">
      <c r="A2494" s="6"/>
      <c r="B2494" s="6"/>
      <c r="C2494" s="7"/>
      <c r="D2494" s="6"/>
      <c r="E2494" s="6"/>
      <c r="F2494" s="6"/>
      <c r="G2494" s="6"/>
      <c r="H2494" s="167"/>
      <c r="I2494" s="13"/>
    </row>
    <row r="2495" spans="1:9" ht="15">
      <c r="A2495" s="6"/>
      <c r="B2495" s="6"/>
      <c r="C2495" s="7"/>
      <c r="D2495" s="6"/>
      <c r="E2495" s="6"/>
      <c r="F2495" s="6"/>
      <c r="G2495" s="6"/>
      <c r="H2495" s="167"/>
      <c r="I2495" s="13"/>
    </row>
    <row r="2496" spans="1:9" ht="15">
      <c r="A2496" s="6"/>
      <c r="B2496" s="6"/>
      <c r="C2496" s="7"/>
      <c r="D2496" s="6"/>
      <c r="E2496" s="6"/>
      <c r="F2496" s="6"/>
      <c r="G2496" s="6"/>
      <c r="H2496" s="167"/>
      <c r="I2496" s="13"/>
    </row>
    <row r="2497" spans="1:9" ht="15">
      <c r="A2497" s="6"/>
      <c r="B2497" s="6"/>
      <c r="C2497" s="7"/>
      <c r="D2497" s="6"/>
      <c r="E2497" s="6"/>
      <c r="F2497" s="6"/>
      <c r="G2497" s="6"/>
      <c r="H2497" s="167"/>
      <c r="I2497" s="13"/>
    </row>
    <row r="2498" spans="1:9" ht="15">
      <c r="A2498" s="6"/>
      <c r="B2498" s="6"/>
      <c r="C2498" s="7"/>
      <c r="D2498" s="6"/>
      <c r="E2498" s="6"/>
      <c r="F2498" s="6"/>
      <c r="G2498" s="6"/>
      <c r="H2498" s="167"/>
      <c r="I2498" s="13"/>
    </row>
    <row r="2499" spans="1:9" ht="15">
      <c r="A2499" s="6"/>
      <c r="B2499" s="6"/>
      <c r="C2499" s="7"/>
      <c r="D2499" s="6"/>
      <c r="E2499" s="6"/>
      <c r="F2499" s="6"/>
      <c r="G2499" s="6"/>
      <c r="H2499" s="167"/>
      <c r="I2499" s="13"/>
    </row>
    <row r="2500" spans="1:9" ht="15">
      <c r="A2500" s="6"/>
      <c r="B2500" s="6"/>
      <c r="C2500" s="7"/>
      <c r="D2500" s="6"/>
      <c r="E2500" s="6"/>
      <c r="F2500" s="6"/>
      <c r="G2500" s="6"/>
      <c r="H2500" s="167"/>
      <c r="I2500" s="13"/>
    </row>
    <row r="2501" spans="1:9" ht="15">
      <c r="A2501" s="6"/>
      <c r="B2501" s="6"/>
      <c r="C2501" s="7"/>
      <c r="D2501" s="6"/>
      <c r="E2501" s="6"/>
      <c r="F2501" s="6"/>
      <c r="G2501" s="6"/>
      <c r="H2501" s="167"/>
      <c r="I2501" s="13"/>
    </row>
    <row r="2502" spans="1:9" ht="15">
      <c r="A2502" s="6"/>
      <c r="B2502" s="6"/>
      <c r="C2502" s="7"/>
      <c r="D2502" s="6"/>
      <c r="E2502" s="6"/>
      <c r="F2502" s="6"/>
      <c r="G2502" s="6"/>
      <c r="H2502" s="167"/>
      <c r="I2502" s="13"/>
    </row>
    <row r="2503" spans="1:9" ht="15">
      <c r="A2503" s="6"/>
      <c r="B2503" s="6"/>
      <c r="C2503" s="7"/>
      <c r="D2503" s="6"/>
      <c r="E2503" s="6"/>
      <c r="F2503" s="6"/>
      <c r="G2503" s="6"/>
      <c r="H2503" s="167"/>
      <c r="I2503" s="13"/>
    </row>
    <row r="2504" spans="1:9" ht="15">
      <c r="A2504" s="6"/>
      <c r="B2504" s="6"/>
      <c r="C2504" s="7"/>
      <c r="D2504" s="6"/>
      <c r="E2504" s="6"/>
      <c r="F2504" s="6"/>
      <c r="G2504" s="6"/>
      <c r="H2504" s="167"/>
      <c r="I2504" s="13"/>
    </row>
    <row r="2505" spans="1:9" ht="15">
      <c r="A2505" s="6"/>
      <c r="B2505" s="6"/>
      <c r="C2505" s="7"/>
      <c r="D2505" s="6"/>
      <c r="E2505" s="6"/>
      <c r="F2505" s="6"/>
      <c r="G2505" s="6"/>
      <c r="H2505" s="167"/>
      <c r="I2505" s="13"/>
    </row>
    <row r="2506" spans="1:9" ht="15">
      <c r="A2506" s="751" t="s">
        <v>987</v>
      </c>
      <c r="B2506" s="751"/>
      <c r="C2506" s="751"/>
      <c r="D2506" s="751"/>
      <c r="E2506" s="751"/>
      <c r="F2506" s="751"/>
      <c r="G2506" s="751"/>
      <c r="H2506" s="751"/>
      <c r="I2506" s="13"/>
    </row>
    <row r="2507" spans="1:9" ht="15">
      <c r="A2507" s="733" t="s">
        <v>831</v>
      </c>
      <c r="B2507" s="733"/>
      <c r="C2507" s="733"/>
      <c r="D2507" s="733"/>
      <c r="E2507" s="733"/>
      <c r="F2507" s="733"/>
      <c r="G2507" s="733"/>
      <c r="H2507" s="733"/>
      <c r="I2507" s="13"/>
    </row>
    <row r="2508" spans="1:9" ht="24" customHeight="1">
      <c r="A2508" s="753" t="s">
        <v>245</v>
      </c>
      <c r="B2508" s="753"/>
      <c r="C2508" s="753"/>
      <c r="D2508" s="753"/>
      <c r="E2508" s="753"/>
      <c r="F2508" s="753"/>
      <c r="G2508" s="753"/>
      <c r="H2508" s="753"/>
      <c r="I2508" s="13"/>
    </row>
    <row r="2509" spans="1:9" ht="15.75" customHeight="1">
      <c r="A2509" s="576"/>
      <c r="B2509" s="576"/>
      <c r="C2509" s="576"/>
      <c r="D2509" s="576"/>
      <c r="E2509" s="576"/>
      <c r="F2509" s="576"/>
      <c r="G2509" s="576"/>
      <c r="H2509" s="576"/>
      <c r="I2509" s="13"/>
    </row>
    <row r="2510" spans="1:9" ht="15">
      <c r="A2510" s="6"/>
      <c r="B2510" s="746" t="s">
        <v>1086</v>
      </c>
      <c r="C2510" s="746"/>
      <c r="D2510" s="746"/>
      <c r="E2510" s="6">
        <v>1</v>
      </c>
      <c r="F2510" s="6" t="s">
        <v>670</v>
      </c>
      <c r="G2510" s="6"/>
      <c r="H2510" s="167"/>
      <c r="I2510" s="13"/>
    </row>
    <row r="2511" spans="1:9" ht="15">
      <c r="A2511" s="6"/>
      <c r="B2511" s="746" t="s">
        <v>1087</v>
      </c>
      <c r="C2511" s="746"/>
      <c r="D2511" s="746"/>
      <c r="E2511" s="6">
        <v>0.14</v>
      </c>
      <c r="F2511" s="6" t="s">
        <v>1132</v>
      </c>
      <c r="G2511" s="6"/>
      <c r="H2511" s="167"/>
      <c r="I2511" s="13"/>
    </row>
    <row r="2512" spans="1:9" ht="15">
      <c r="A2512" s="6"/>
      <c r="B2512" s="744" t="s">
        <v>837</v>
      </c>
      <c r="C2512" s="744"/>
      <c r="D2512" s="744"/>
      <c r="E2512" s="6"/>
      <c r="F2512" s="6"/>
      <c r="G2512" s="6"/>
      <c r="H2512" s="167"/>
      <c r="I2512" s="13"/>
    </row>
    <row r="2513" spans="1:9" ht="15">
      <c r="A2513" s="6"/>
      <c r="B2513" s="744" t="s">
        <v>838</v>
      </c>
      <c r="C2513" s="744"/>
      <c r="D2513" s="744"/>
      <c r="E2513" s="6"/>
      <c r="F2513" s="6"/>
      <c r="G2513" s="6"/>
      <c r="H2513" s="167"/>
      <c r="I2513" s="13"/>
    </row>
    <row r="2514" spans="1:9" ht="15">
      <c r="A2514" s="6"/>
      <c r="B2514" s="744" t="s">
        <v>839</v>
      </c>
      <c r="C2514" s="744"/>
      <c r="D2514" s="744"/>
      <c r="E2514" s="6">
        <v>1.15</v>
      </c>
      <c r="F2514" s="400" t="s">
        <v>840</v>
      </c>
      <c r="G2514" s="733">
        <v>2.313</v>
      </c>
      <c r="H2514" s="733"/>
      <c r="I2514" s="13"/>
    </row>
    <row r="2515" spans="1:9" ht="15">
      <c r="A2515" s="6"/>
      <c r="B2515" s="744" t="s">
        <v>841</v>
      </c>
      <c r="C2515" s="744"/>
      <c r="D2515" s="744"/>
      <c r="E2515" s="6"/>
      <c r="F2515" s="6"/>
      <c r="G2515" s="6"/>
      <c r="H2515" s="167"/>
      <c r="I2515" s="13"/>
    </row>
    <row r="2516" spans="1:9" ht="15">
      <c r="A2516" s="6"/>
      <c r="B2516" s="744" t="s">
        <v>842</v>
      </c>
      <c r="C2516" s="744"/>
      <c r="D2516" s="744"/>
      <c r="E2516" s="6">
        <v>1.11</v>
      </c>
      <c r="F2516" s="6"/>
      <c r="G2516" s="6"/>
      <c r="H2516" s="167"/>
      <c r="I2516" s="13"/>
    </row>
    <row r="2517" spans="1:9" ht="15">
      <c r="A2517" s="6"/>
      <c r="B2517" s="744" t="s">
        <v>843</v>
      </c>
      <c r="C2517" s="744"/>
      <c r="D2517" s="744"/>
      <c r="E2517" s="6">
        <v>1.07</v>
      </c>
      <c r="F2517" s="6"/>
      <c r="G2517" s="6"/>
      <c r="H2517" s="167"/>
      <c r="I2517" s="13"/>
    </row>
    <row r="2518" spans="1:9" ht="15">
      <c r="A2518" s="123"/>
      <c r="B2518" s="566"/>
      <c r="C2518" s="123"/>
      <c r="D2518" s="544" t="s">
        <v>1049</v>
      </c>
      <c r="E2518" s="123" t="s">
        <v>1050</v>
      </c>
      <c r="F2518" s="703"/>
      <c r="G2518" s="705"/>
      <c r="H2518" s="545" t="s">
        <v>1051</v>
      </c>
      <c r="I2518" s="13"/>
    </row>
    <row r="2519" spans="1:9" ht="15">
      <c r="A2519" s="9" t="s">
        <v>1052</v>
      </c>
      <c r="B2519" s="546" t="s">
        <v>1091</v>
      </c>
      <c r="C2519" s="9" t="s">
        <v>1054</v>
      </c>
      <c r="D2519" s="9" t="s">
        <v>1055</v>
      </c>
      <c r="E2519" s="9" t="s">
        <v>335</v>
      </c>
      <c r="F2519" s="727" t="s">
        <v>1056</v>
      </c>
      <c r="G2519" s="728"/>
      <c r="H2519" s="101" t="s">
        <v>1057</v>
      </c>
      <c r="I2519" s="13"/>
    </row>
    <row r="2520" spans="1:9" ht="15">
      <c r="A2520" s="9" t="s">
        <v>539</v>
      </c>
      <c r="B2520" s="546"/>
      <c r="C2520" s="9" t="s">
        <v>309</v>
      </c>
      <c r="D2520" s="9" t="s">
        <v>1058</v>
      </c>
      <c r="E2520" s="9" t="s">
        <v>501</v>
      </c>
      <c r="F2520" s="742"/>
      <c r="G2520" s="743"/>
      <c r="H2520" s="101" t="s">
        <v>311</v>
      </c>
      <c r="I2520" s="13"/>
    </row>
    <row r="2521" spans="1:9" ht="15">
      <c r="A2521" s="9"/>
      <c r="B2521" s="567"/>
      <c r="C2521" s="9"/>
      <c r="D2521" s="113" t="s">
        <v>1059</v>
      </c>
      <c r="E2521" s="113"/>
      <c r="F2521" s="706"/>
      <c r="G2521" s="707"/>
      <c r="H2521" s="547"/>
      <c r="I2521" s="13"/>
    </row>
    <row r="2522" spans="1:9" ht="15">
      <c r="A2522" s="148">
        <v>1</v>
      </c>
      <c r="B2522" s="171">
        <v>2</v>
      </c>
      <c r="C2522" s="148">
        <v>3</v>
      </c>
      <c r="D2522" s="169">
        <v>4</v>
      </c>
      <c r="E2522" s="148">
        <v>5</v>
      </c>
      <c r="F2522" s="706">
        <v>6</v>
      </c>
      <c r="G2522" s="707"/>
      <c r="H2522" s="149">
        <v>7</v>
      </c>
      <c r="I2522" s="13"/>
    </row>
    <row r="2523" spans="1:9" ht="15">
      <c r="A2523" s="123" t="s">
        <v>343</v>
      </c>
      <c r="B2523" s="505" t="s">
        <v>1060</v>
      </c>
      <c r="C2523" s="123" t="s">
        <v>342</v>
      </c>
      <c r="D2523" s="398"/>
      <c r="E2523" s="548"/>
      <c r="F2523" s="703"/>
      <c r="G2523" s="705"/>
      <c r="H2523" s="545">
        <f>H2524+H2525+H2526</f>
        <v>212.1</v>
      </c>
      <c r="I2523" s="13"/>
    </row>
    <row r="2524" spans="1:9" ht="15">
      <c r="A2524" s="9"/>
      <c r="B2524" s="505" t="s">
        <v>1141</v>
      </c>
      <c r="C2524" s="9" t="s">
        <v>1061</v>
      </c>
      <c r="D2524" s="172">
        <v>539</v>
      </c>
      <c r="E2524" s="159">
        <f>D2524*G2514</f>
        <v>1246.71</v>
      </c>
      <c r="F2524" s="747">
        <v>0.02</v>
      </c>
      <c r="G2524" s="748"/>
      <c r="H2524" s="101">
        <f>E2524*F2524</f>
        <v>24.93</v>
      </c>
      <c r="I2524" s="13"/>
    </row>
    <row r="2525" spans="1:9" ht="15">
      <c r="A2525" s="9"/>
      <c r="B2525" s="505" t="s">
        <v>1185</v>
      </c>
      <c r="C2525" s="9" t="s">
        <v>1061</v>
      </c>
      <c r="D2525" s="574">
        <v>476</v>
      </c>
      <c r="E2525" s="159">
        <f>D2525*G2514</f>
        <v>1100.99</v>
      </c>
      <c r="F2525" s="747">
        <v>0.14</v>
      </c>
      <c r="G2525" s="748"/>
      <c r="H2525" s="101">
        <f>E2525*F2525</f>
        <v>154.14</v>
      </c>
      <c r="I2525" s="13"/>
    </row>
    <row r="2526" spans="1:9" ht="15">
      <c r="A2526" s="9"/>
      <c r="B2526" s="13" t="s">
        <v>641</v>
      </c>
      <c r="C2526" s="9" t="s">
        <v>1061</v>
      </c>
      <c r="D2526" s="577">
        <v>476</v>
      </c>
      <c r="E2526" s="159">
        <f>D2526*G2514</f>
        <v>1100.99</v>
      </c>
      <c r="F2526" s="747">
        <v>0.03</v>
      </c>
      <c r="G2526" s="748"/>
      <c r="H2526" s="101">
        <f>E2526*F2526</f>
        <v>33.03</v>
      </c>
      <c r="I2526" s="13"/>
    </row>
    <row r="2527" spans="1:9" ht="15">
      <c r="A2527" s="9" t="s">
        <v>349</v>
      </c>
      <c r="B2527" s="13" t="s">
        <v>1062</v>
      </c>
      <c r="C2527" s="9" t="s">
        <v>342</v>
      </c>
      <c r="D2527" s="172"/>
      <c r="E2527" s="10"/>
      <c r="F2527" s="727"/>
      <c r="G2527" s="728"/>
      <c r="H2527" s="101">
        <f>H2523*0.079</f>
        <v>16.76</v>
      </c>
      <c r="I2527" s="13"/>
    </row>
    <row r="2528" spans="1:9" ht="15">
      <c r="A2528" s="9" t="s">
        <v>355</v>
      </c>
      <c r="B2528" s="13" t="s">
        <v>1063</v>
      </c>
      <c r="C2528" s="9" t="s">
        <v>342</v>
      </c>
      <c r="D2528" s="172"/>
      <c r="E2528" s="10"/>
      <c r="F2528" s="727"/>
      <c r="G2528" s="728"/>
      <c r="H2528" s="101">
        <f>H2523+H2527</f>
        <v>228.86</v>
      </c>
      <c r="I2528" s="13"/>
    </row>
    <row r="2529" spans="1:9" ht="15">
      <c r="A2529" s="9" t="s">
        <v>807</v>
      </c>
      <c r="B2529" s="13" t="s">
        <v>1064</v>
      </c>
      <c r="C2529" s="9" t="s">
        <v>342</v>
      </c>
      <c r="D2529" s="172"/>
      <c r="E2529" s="10"/>
      <c r="F2529" s="727"/>
      <c r="G2529" s="728"/>
      <c r="H2529" s="101">
        <f>H2528*1.15</f>
        <v>263.19</v>
      </c>
      <c r="I2529" s="13"/>
    </row>
    <row r="2530" spans="1:9" ht="31.5" customHeight="1">
      <c r="A2530" s="9" t="s">
        <v>808</v>
      </c>
      <c r="B2530" s="581" t="s">
        <v>999</v>
      </c>
      <c r="C2530" s="9" t="s">
        <v>342</v>
      </c>
      <c r="D2530" s="172"/>
      <c r="E2530" s="10"/>
      <c r="F2530" s="727"/>
      <c r="G2530" s="728"/>
      <c r="H2530" s="101">
        <f>H2529*0.3</f>
        <v>78.96</v>
      </c>
      <c r="I2530" s="13"/>
    </row>
    <row r="2531" spans="1:9" ht="15">
      <c r="A2531" s="9">
        <v>6</v>
      </c>
      <c r="B2531" s="112" t="s">
        <v>798</v>
      </c>
      <c r="C2531" s="9" t="s">
        <v>799</v>
      </c>
      <c r="D2531" s="516">
        <f>H2537</f>
        <v>18.02</v>
      </c>
      <c r="E2531" s="101"/>
      <c r="F2531" s="749">
        <v>0.14</v>
      </c>
      <c r="G2531" s="750"/>
      <c r="H2531" s="101">
        <f>D2531*F2531</f>
        <v>2.52</v>
      </c>
      <c r="I2531" s="13"/>
    </row>
    <row r="2532" spans="1:9" ht="15">
      <c r="A2532" s="9"/>
      <c r="B2532" s="552" t="s">
        <v>800</v>
      </c>
      <c r="C2532" s="9"/>
      <c r="D2532" s="9"/>
      <c r="E2532" s="146"/>
      <c r="F2532" s="736"/>
      <c r="G2532" s="737"/>
      <c r="H2532" s="101"/>
      <c r="I2532" s="13"/>
    </row>
    <row r="2533" spans="1:9" ht="15">
      <c r="A2533" s="9"/>
      <c r="B2533" s="112" t="s">
        <v>801</v>
      </c>
      <c r="C2533" s="9" t="s">
        <v>777</v>
      </c>
      <c r="D2533" s="554">
        <f>"мат"!E89</f>
        <v>250</v>
      </c>
      <c r="E2533" s="101"/>
      <c r="F2533" s="738">
        <v>0.012</v>
      </c>
      <c r="G2533" s="739"/>
      <c r="H2533" s="101">
        <f>D2533*F2533*1.11</f>
        <v>3.33</v>
      </c>
      <c r="I2533" s="13"/>
    </row>
    <row r="2534" spans="1:9" ht="15">
      <c r="A2534" s="9"/>
      <c r="B2534" s="112" t="s">
        <v>802</v>
      </c>
      <c r="C2534" s="9" t="s">
        <v>697</v>
      </c>
      <c r="D2534" s="101">
        <f>"мат"!E90</f>
        <v>13</v>
      </c>
      <c r="E2534" s="555"/>
      <c r="F2534" s="736">
        <v>0.08</v>
      </c>
      <c r="G2534" s="737"/>
      <c r="H2534" s="101">
        <f>D2534*F2534*1.11</f>
        <v>1.15</v>
      </c>
      <c r="I2534" s="13"/>
    </row>
    <row r="2535" spans="1:9" ht="15">
      <c r="A2535" s="9"/>
      <c r="B2535" s="112" t="s">
        <v>803</v>
      </c>
      <c r="C2535" s="9" t="s">
        <v>697</v>
      </c>
      <c r="D2535" s="101">
        <f>"мат"!E91</f>
        <v>23</v>
      </c>
      <c r="E2535" s="555"/>
      <c r="F2535" s="738">
        <v>0.007</v>
      </c>
      <c r="G2535" s="739"/>
      <c r="H2535" s="101">
        <f>D2535*F2535*1.11</f>
        <v>0.18</v>
      </c>
      <c r="I2535" s="13"/>
    </row>
    <row r="2536" spans="1:9" ht="15">
      <c r="A2536" s="11"/>
      <c r="B2536" s="113" t="s">
        <v>804</v>
      </c>
      <c r="C2536" s="11" t="s">
        <v>772</v>
      </c>
      <c r="D2536" s="556">
        <f>"мат"!E80</f>
        <v>3.108</v>
      </c>
      <c r="E2536" s="557"/>
      <c r="F2536" s="740">
        <v>4.3</v>
      </c>
      <c r="G2536" s="741"/>
      <c r="H2536" s="547">
        <f>D2536*F2536</f>
        <v>13.36</v>
      </c>
      <c r="I2536" s="13"/>
    </row>
    <row r="2537" spans="1:9" ht="15">
      <c r="A2537" s="9"/>
      <c r="B2537" s="112" t="s">
        <v>805</v>
      </c>
      <c r="C2537" s="9" t="s">
        <v>342</v>
      </c>
      <c r="D2537" s="9"/>
      <c r="E2537" s="146"/>
      <c r="F2537" s="731"/>
      <c r="G2537" s="732"/>
      <c r="H2537" s="545">
        <f>SUM(H2533:H2536)</f>
        <v>18.02</v>
      </c>
      <c r="I2537" s="13"/>
    </row>
    <row r="2538" spans="1:9" ht="15">
      <c r="A2538" s="11" t="s">
        <v>810</v>
      </c>
      <c r="B2538" s="13" t="s">
        <v>1065</v>
      </c>
      <c r="C2538" s="11" t="s">
        <v>342</v>
      </c>
      <c r="D2538" s="172"/>
      <c r="E2538" s="10"/>
      <c r="F2538" s="706"/>
      <c r="G2538" s="708"/>
      <c r="H2538" s="547">
        <f>H2548*1.07</f>
        <v>6.76</v>
      </c>
      <c r="I2538" s="13"/>
    </row>
    <row r="2539" spans="1:9" ht="15">
      <c r="A2539" s="558" t="s">
        <v>811</v>
      </c>
      <c r="B2539" s="559" t="s">
        <v>806</v>
      </c>
      <c r="C2539" s="11" t="s">
        <v>342</v>
      </c>
      <c r="D2539" s="148"/>
      <c r="E2539" s="170"/>
      <c r="F2539" s="729"/>
      <c r="G2539" s="730"/>
      <c r="H2539" s="560">
        <f>H2529+H2530+H2531+H2538</f>
        <v>351.43</v>
      </c>
      <c r="I2539" s="13"/>
    </row>
    <row r="2540" spans="1:9" ht="15">
      <c r="A2540" s="11" t="s">
        <v>812</v>
      </c>
      <c r="B2540" s="561" t="s">
        <v>1764</v>
      </c>
      <c r="C2540" s="11" t="s">
        <v>342</v>
      </c>
      <c r="D2540" s="11"/>
      <c r="E2540" s="169"/>
      <c r="F2540" s="729"/>
      <c r="G2540" s="730"/>
      <c r="H2540" s="560">
        <f>H2539*0.5</f>
        <v>175.72</v>
      </c>
      <c r="I2540" s="13"/>
    </row>
    <row r="2541" spans="1:9" ht="15">
      <c r="A2541" s="733" t="s">
        <v>988</v>
      </c>
      <c r="B2541" s="733"/>
      <c r="C2541" s="733"/>
      <c r="D2541" s="733"/>
      <c r="E2541" s="733"/>
      <c r="F2541" s="733"/>
      <c r="G2541" s="733"/>
      <c r="H2541" s="733"/>
      <c r="I2541" s="13"/>
    </row>
    <row r="2542" spans="1:9" ht="15">
      <c r="A2542" s="707" t="s">
        <v>1068</v>
      </c>
      <c r="B2542" s="707"/>
      <c r="C2542" s="707"/>
      <c r="D2542" s="707"/>
      <c r="E2542" s="707"/>
      <c r="F2542" s="707"/>
      <c r="G2542" s="707"/>
      <c r="H2542" s="707"/>
      <c r="I2542" s="13"/>
    </row>
    <row r="2543" spans="1:9" ht="15">
      <c r="A2543" s="123" t="s">
        <v>1052</v>
      </c>
      <c r="B2543" s="397" t="s">
        <v>844</v>
      </c>
      <c r="C2543" s="123"/>
      <c r="D2543" s="397" t="s">
        <v>1069</v>
      </c>
      <c r="E2543" s="123" t="s">
        <v>1070</v>
      </c>
      <c r="F2543" s="703" t="s">
        <v>1071</v>
      </c>
      <c r="G2543" s="705"/>
      <c r="H2543" s="545" t="s">
        <v>1072</v>
      </c>
      <c r="I2543" s="13"/>
    </row>
    <row r="2544" spans="1:9" ht="15">
      <c r="A2544" s="9" t="s">
        <v>539</v>
      </c>
      <c r="B2544" s="10" t="s">
        <v>491</v>
      </c>
      <c r="C2544" s="9" t="s">
        <v>1073</v>
      </c>
      <c r="D2544" s="10" t="s">
        <v>1074</v>
      </c>
      <c r="E2544" s="9" t="s">
        <v>1075</v>
      </c>
      <c r="F2544" s="727" t="s">
        <v>1076</v>
      </c>
      <c r="G2544" s="728"/>
      <c r="H2544" s="101" t="s">
        <v>1077</v>
      </c>
      <c r="I2544" s="13"/>
    </row>
    <row r="2545" spans="1:9" ht="15">
      <c r="A2545" s="9"/>
      <c r="B2545" s="10" t="s">
        <v>1078</v>
      </c>
      <c r="C2545" s="9" t="s">
        <v>1079</v>
      </c>
      <c r="D2545" s="10" t="s">
        <v>342</v>
      </c>
      <c r="E2545" s="9" t="s">
        <v>1080</v>
      </c>
      <c r="F2545" s="727" t="s">
        <v>1081</v>
      </c>
      <c r="G2545" s="728"/>
      <c r="H2545" s="101" t="s">
        <v>1082</v>
      </c>
      <c r="I2545" s="13"/>
    </row>
    <row r="2546" spans="1:9" ht="15">
      <c r="A2546" s="11"/>
      <c r="B2546" s="241"/>
      <c r="C2546" s="11"/>
      <c r="D2546" s="241"/>
      <c r="E2546" s="11" t="s">
        <v>1083</v>
      </c>
      <c r="F2546" s="706"/>
      <c r="G2546" s="708"/>
      <c r="H2546" s="547" t="s">
        <v>1084</v>
      </c>
      <c r="I2546" s="13"/>
    </row>
    <row r="2547" spans="1:9" ht="30">
      <c r="A2547" s="123" t="s">
        <v>343</v>
      </c>
      <c r="B2547" s="396" t="s">
        <v>1582</v>
      </c>
      <c r="C2547" s="123">
        <v>1</v>
      </c>
      <c r="D2547" s="7">
        <v>34396</v>
      </c>
      <c r="E2547" s="123">
        <v>40</v>
      </c>
      <c r="F2547" s="703">
        <v>0.14</v>
      </c>
      <c r="G2547" s="705"/>
      <c r="H2547" s="562">
        <f>F2547*45.11</f>
        <v>6.32</v>
      </c>
      <c r="I2547" s="13"/>
    </row>
    <row r="2548" spans="1:9" ht="15">
      <c r="A2548" s="155"/>
      <c r="B2548" s="563" t="s">
        <v>701</v>
      </c>
      <c r="C2548" s="148"/>
      <c r="D2548" s="170"/>
      <c r="E2548" s="148"/>
      <c r="F2548" s="729"/>
      <c r="G2548" s="730"/>
      <c r="H2548" s="560">
        <f>H2547</f>
        <v>6.32</v>
      </c>
      <c r="I2548" s="13"/>
    </row>
    <row r="2549" spans="1:9" ht="15">
      <c r="A2549" s="6"/>
      <c r="B2549" s="6"/>
      <c r="C2549" s="7"/>
      <c r="D2549" s="6"/>
      <c r="E2549" s="6"/>
      <c r="F2549" s="6"/>
      <c r="G2549" s="6"/>
      <c r="H2549" s="167"/>
      <c r="I2549" s="13"/>
    </row>
    <row r="2550" spans="1:9" ht="15">
      <c r="A2550" s="6"/>
      <c r="B2550" s="6"/>
      <c r="C2550" s="7"/>
      <c r="D2550" s="6"/>
      <c r="E2550" s="6"/>
      <c r="F2550" s="6"/>
      <c r="G2550" s="6"/>
      <c r="H2550" s="167"/>
      <c r="I2550" s="13"/>
    </row>
    <row r="2551" spans="1:9" ht="15">
      <c r="A2551" s="6"/>
      <c r="B2551" s="6"/>
      <c r="C2551" s="7"/>
      <c r="D2551" s="6"/>
      <c r="E2551" s="6"/>
      <c r="F2551" s="6"/>
      <c r="G2551" s="6"/>
      <c r="H2551" s="167"/>
      <c r="I2551" s="13"/>
    </row>
    <row r="2552" spans="1:9" ht="15">
      <c r="A2552" s="6"/>
      <c r="B2552" s="6"/>
      <c r="C2552" s="7"/>
      <c r="D2552" s="6"/>
      <c r="E2552" s="6"/>
      <c r="F2552" s="6"/>
      <c r="G2552" s="6"/>
      <c r="H2552" s="167"/>
      <c r="I2552" s="13"/>
    </row>
    <row r="2553" spans="1:9" ht="15">
      <c r="A2553" s="6"/>
      <c r="B2553" s="6"/>
      <c r="C2553" s="7"/>
      <c r="D2553" s="6"/>
      <c r="E2553" s="6"/>
      <c r="F2553" s="6"/>
      <c r="G2553" s="6"/>
      <c r="H2553" s="167"/>
      <c r="I2553" s="13"/>
    </row>
    <row r="2554" spans="1:9" ht="15">
      <c r="A2554" s="6"/>
      <c r="B2554" s="6"/>
      <c r="C2554" s="7"/>
      <c r="D2554" s="6"/>
      <c r="E2554" s="6"/>
      <c r="F2554" s="6"/>
      <c r="G2554" s="6"/>
      <c r="H2554" s="167"/>
      <c r="I2554" s="13"/>
    </row>
    <row r="2555" spans="1:9" ht="15">
      <c r="A2555" s="6"/>
      <c r="B2555" s="6"/>
      <c r="C2555" s="7"/>
      <c r="D2555" s="6"/>
      <c r="E2555" s="6"/>
      <c r="F2555" s="6"/>
      <c r="G2555" s="6"/>
      <c r="H2555" s="167"/>
      <c r="I2555" s="13"/>
    </row>
    <row r="2556" spans="1:9" ht="15">
      <c r="A2556" s="6"/>
      <c r="B2556" s="6"/>
      <c r="C2556" s="7"/>
      <c r="D2556" s="6"/>
      <c r="E2556" s="6"/>
      <c r="F2556" s="6"/>
      <c r="G2556" s="6"/>
      <c r="H2556" s="167"/>
      <c r="I2556" s="13"/>
    </row>
    <row r="2557" spans="1:9" ht="15">
      <c r="A2557" s="6"/>
      <c r="B2557" s="6"/>
      <c r="C2557" s="7"/>
      <c r="D2557" s="6"/>
      <c r="E2557" s="6"/>
      <c r="F2557" s="6"/>
      <c r="G2557" s="6"/>
      <c r="H2557" s="167"/>
      <c r="I2557" s="13"/>
    </row>
    <row r="2558" spans="1:9" ht="15">
      <c r="A2558" s="6"/>
      <c r="B2558" s="6"/>
      <c r="C2558" s="7"/>
      <c r="D2558" s="6"/>
      <c r="E2558" s="6"/>
      <c r="F2558" s="6"/>
      <c r="G2558" s="6"/>
      <c r="H2558" s="167"/>
      <c r="I2558" s="13"/>
    </row>
    <row r="2559" spans="1:9" ht="15">
      <c r="A2559" s="6"/>
      <c r="B2559" s="6"/>
      <c r="C2559" s="7"/>
      <c r="D2559" s="6"/>
      <c r="E2559" s="6"/>
      <c r="F2559" s="6"/>
      <c r="G2559" s="6"/>
      <c r="H2559" s="167"/>
      <c r="I2559" s="13"/>
    </row>
    <row r="2560" spans="1:9" ht="15">
      <c r="A2560" s="6"/>
      <c r="B2560" s="6"/>
      <c r="C2560" s="7"/>
      <c r="D2560" s="6"/>
      <c r="E2560" s="6"/>
      <c r="F2560" s="6"/>
      <c r="G2560" s="6"/>
      <c r="H2560" s="167"/>
      <c r="I2560" s="13"/>
    </row>
    <row r="2561" spans="1:9" ht="15">
      <c r="A2561" s="6"/>
      <c r="B2561" s="6"/>
      <c r="C2561" s="7"/>
      <c r="D2561" s="6"/>
      <c r="E2561" s="6"/>
      <c r="F2561" s="6"/>
      <c r="G2561" s="6"/>
      <c r="H2561" s="167"/>
      <c r="I2561" s="13"/>
    </row>
    <row r="2562" spans="1:9" ht="15">
      <c r="A2562" s="6"/>
      <c r="B2562" s="6"/>
      <c r="C2562" s="7"/>
      <c r="D2562" s="6"/>
      <c r="E2562" s="6"/>
      <c r="F2562" s="6"/>
      <c r="G2562" s="6"/>
      <c r="H2562" s="167"/>
      <c r="I2562" s="13"/>
    </row>
    <row r="2563" spans="1:9" ht="15">
      <c r="A2563" s="6"/>
      <c r="B2563" s="6"/>
      <c r="C2563" s="7"/>
      <c r="D2563" s="6"/>
      <c r="E2563" s="6"/>
      <c r="F2563" s="6"/>
      <c r="G2563" s="6"/>
      <c r="H2563" s="167"/>
      <c r="I2563" s="13"/>
    </row>
    <row r="2564" spans="1:9" ht="15">
      <c r="A2564" s="6"/>
      <c r="B2564" s="6"/>
      <c r="C2564" s="7"/>
      <c r="D2564" s="6"/>
      <c r="E2564" s="6"/>
      <c r="F2564" s="6"/>
      <c r="G2564" s="6"/>
      <c r="H2564" s="167"/>
      <c r="I2564" s="13"/>
    </row>
    <row r="2565" spans="1:9" ht="15">
      <c r="A2565" s="751" t="s">
        <v>989</v>
      </c>
      <c r="B2565" s="751"/>
      <c r="C2565" s="751"/>
      <c r="D2565" s="751"/>
      <c r="E2565" s="751"/>
      <c r="F2565" s="751"/>
      <c r="G2565" s="751"/>
      <c r="H2565" s="751"/>
      <c r="I2565" s="13"/>
    </row>
    <row r="2566" spans="1:9" ht="15">
      <c r="A2566" s="733" t="s">
        <v>831</v>
      </c>
      <c r="B2566" s="733"/>
      <c r="C2566" s="733"/>
      <c r="D2566" s="733"/>
      <c r="E2566" s="733"/>
      <c r="F2566" s="733"/>
      <c r="G2566" s="733"/>
      <c r="H2566" s="733"/>
      <c r="I2566" s="13"/>
    </row>
    <row r="2567" spans="1:9" ht="15">
      <c r="A2567" s="745" t="s">
        <v>643</v>
      </c>
      <c r="B2567" s="745"/>
      <c r="C2567" s="745"/>
      <c r="D2567" s="745"/>
      <c r="E2567" s="745"/>
      <c r="F2567" s="745"/>
      <c r="G2567" s="745"/>
      <c r="H2567" s="745"/>
      <c r="I2567" s="13"/>
    </row>
    <row r="2568" spans="1:9" ht="15">
      <c r="A2568" s="157"/>
      <c r="B2568" s="157"/>
      <c r="C2568" s="157"/>
      <c r="D2568" s="157"/>
      <c r="E2568" s="157"/>
      <c r="F2568" s="157"/>
      <c r="G2568" s="157"/>
      <c r="H2568" s="157"/>
      <c r="I2568" s="13"/>
    </row>
    <row r="2569" spans="1:9" ht="15">
      <c r="A2569" s="6"/>
      <c r="B2569" s="746" t="s">
        <v>1086</v>
      </c>
      <c r="C2569" s="746"/>
      <c r="D2569" s="746"/>
      <c r="E2569" s="6">
        <v>1</v>
      </c>
      <c r="F2569" s="6" t="s">
        <v>642</v>
      </c>
      <c r="G2569" s="6"/>
      <c r="H2569" s="167"/>
      <c r="I2569" s="13"/>
    </row>
    <row r="2570" spans="1:9" ht="15">
      <c r="A2570" s="6"/>
      <c r="B2570" s="746" t="s">
        <v>1087</v>
      </c>
      <c r="C2570" s="746"/>
      <c r="D2570" s="746"/>
      <c r="E2570" s="6">
        <v>3</v>
      </c>
      <c r="F2570" s="6" t="s">
        <v>1132</v>
      </c>
      <c r="G2570" s="6"/>
      <c r="H2570" s="167"/>
      <c r="I2570" s="13"/>
    </row>
    <row r="2571" spans="1:9" ht="15">
      <c r="A2571" s="6"/>
      <c r="B2571" s="744" t="s">
        <v>837</v>
      </c>
      <c r="C2571" s="744"/>
      <c r="D2571" s="744"/>
      <c r="E2571" s="6"/>
      <c r="F2571" s="6"/>
      <c r="G2571" s="6"/>
      <c r="H2571" s="167"/>
      <c r="I2571" s="13"/>
    </row>
    <row r="2572" spans="1:9" ht="15">
      <c r="A2572" s="6"/>
      <c r="B2572" s="744" t="s">
        <v>838</v>
      </c>
      <c r="C2572" s="744"/>
      <c r="D2572" s="744"/>
      <c r="E2572" s="6"/>
      <c r="F2572" s="6"/>
      <c r="G2572" s="6"/>
      <c r="H2572" s="167"/>
      <c r="I2572" s="13"/>
    </row>
    <row r="2573" spans="1:9" ht="15">
      <c r="A2573" s="6"/>
      <c r="B2573" s="744" t="s">
        <v>839</v>
      </c>
      <c r="C2573" s="744"/>
      <c r="D2573" s="744"/>
      <c r="E2573" s="6">
        <v>1.15</v>
      </c>
      <c r="F2573" s="400" t="s">
        <v>840</v>
      </c>
      <c r="G2573" s="733">
        <v>2.313</v>
      </c>
      <c r="H2573" s="733"/>
      <c r="I2573" s="13"/>
    </row>
    <row r="2574" spans="1:9" ht="15">
      <c r="A2574" s="6"/>
      <c r="B2574" s="744" t="s">
        <v>841</v>
      </c>
      <c r="C2574" s="744"/>
      <c r="D2574" s="744"/>
      <c r="E2574" s="6"/>
      <c r="F2574" s="6"/>
      <c r="G2574" s="6"/>
      <c r="H2574" s="167"/>
      <c r="I2574" s="13"/>
    </row>
    <row r="2575" spans="1:9" ht="15">
      <c r="A2575" s="6"/>
      <c r="B2575" s="744" t="s">
        <v>842</v>
      </c>
      <c r="C2575" s="744"/>
      <c r="D2575" s="744"/>
      <c r="E2575" s="6">
        <v>1.11</v>
      </c>
      <c r="F2575" s="6"/>
      <c r="G2575" s="6"/>
      <c r="H2575" s="167"/>
      <c r="I2575" s="13"/>
    </row>
    <row r="2576" spans="1:9" ht="15">
      <c r="A2576" s="6"/>
      <c r="B2576" s="744" t="s">
        <v>843</v>
      </c>
      <c r="C2576" s="744"/>
      <c r="D2576" s="744"/>
      <c r="E2576" s="6">
        <v>1.07</v>
      </c>
      <c r="F2576" s="6"/>
      <c r="G2576" s="6"/>
      <c r="H2576" s="167"/>
      <c r="I2576" s="13"/>
    </row>
    <row r="2577" spans="1:9" ht="15">
      <c r="A2577" s="123"/>
      <c r="B2577" s="566"/>
      <c r="C2577" s="123"/>
      <c r="D2577" s="544" t="s">
        <v>1049</v>
      </c>
      <c r="E2577" s="123" t="s">
        <v>1050</v>
      </c>
      <c r="F2577" s="703"/>
      <c r="G2577" s="705"/>
      <c r="H2577" s="545" t="s">
        <v>1051</v>
      </c>
      <c r="I2577" s="13"/>
    </row>
    <row r="2578" spans="1:9" ht="15">
      <c r="A2578" s="9" t="s">
        <v>1052</v>
      </c>
      <c r="B2578" s="546" t="s">
        <v>1091</v>
      </c>
      <c r="C2578" s="9" t="s">
        <v>1054</v>
      </c>
      <c r="D2578" s="9" t="s">
        <v>1055</v>
      </c>
      <c r="E2578" s="9" t="s">
        <v>335</v>
      </c>
      <c r="F2578" s="727" t="s">
        <v>1056</v>
      </c>
      <c r="G2578" s="728"/>
      <c r="H2578" s="101" t="s">
        <v>1057</v>
      </c>
      <c r="I2578" s="13"/>
    </row>
    <row r="2579" spans="1:9" ht="15">
      <c r="A2579" s="9" t="s">
        <v>539</v>
      </c>
      <c r="B2579" s="546"/>
      <c r="C2579" s="9" t="s">
        <v>309</v>
      </c>
      <c r="D2579" s="9" t="s">
        <v>1058</v>
      </c>
      <c r="E2579" s="9" t="s">
        <v>501</v>
      </c>
      <c r="F2579" s="742"/>
      <c r="G2579" s="743"/>
      <c r="H2579" s="101" t="s">
        <v>311</v>
      </c>
      <c r="I2579" s="13"/>
    </row>
    <row r="2580" spans="1:9" ht="15">
      <c r="A2580" s="9"/>
      <c r="B2580" s="567"/>
      <c r="C2580" s="9"/>
      <c r="D2580" s="113" t="s">
        <v>1059</v>
      </c>
      <c r="E2580" s="113"/>
      <c r="F2580" s="706"/>
      <c r="G2580" s="707"/>
      <c r="H2580" s="547"/>
      <c r="I2580" s="13"/>
    </row>
    <row r="2581" spans="1:9" ht="15">
      <c r="A2581" s="148">
        <v>1</v>
      </c>
      <c r="B2581" s="171">
        <v>2</v>
      </c>
      <c r="C2581" s="148">
        <v>3</v>
      </c>
      <c r="D2581" s="169">
        <v>4</v>
      </c>
      <c r="E2581" s="148">
        <v>5</v>
      </c>
      <c r="F2581" s="706">
        <v>6</v>
      </c>
      <c r="G2581" s="707"/>
      <c r="H2581" s="149">
        <v>7</v>
      </c>
      <c r="I2581" s="13"/>
    </row>
    <row r="2582" spans="1:9" ht="15">
      <c r="A2582" s="123" t="s">
        <v>343</v>
      </c>
      <c r="B2582" s="505" t="s">
        <v>1060</v>
      </c>
      <c r="C2582" s="123" t="s">
        <v>342</v>
      </c>
      <c r="D2582" s="398"/>
      <c r="E2582" s="548"/>
      <c r="F2582" s="703"/>
      <c r="G2582" s="705"/>
      <c r="H2582" s="545">
        <f>H2583+H2584+H2585</f>
        <v>5942.11</v>
      </c>
      <c r="I2582" s="13"/>
    </row>
    <row r="2583" spans="1:9" ht="15">
      <c r="A2583" s="9"/>
      <c r="B2583" s="505" t="s">
        <v>1141</v>
      </c>
      <c r="C2583" s="9" t="s">
        <v>1061</v>
      </c>
      <c r="D2583" s="172">
        <v>539</v>
      </c>
      <c r="E2583" s="159">
        <f>D2583*G2573</f>
        <v>1246.71</v>
      </c>
      <c r="F2583" s="747">
        <v>3</v>
      </c>
      <c r="G2583" s="748"/>
      <c r="H2583" s="101">
        <f>E2583*F2583</f>
        <v>3740.13</v>
      </c>
      <c r="I2583" s="13"/>
    </row>
    <row r="2584" spans="1:9" ht="15">
      <c r="A2584" s="9"/>
      <c r="B2584" s="505" t="s">
        <v>1185</v>
      </c>
      <c r="C2584" s="9" t="s">
        <v>1061</v>
      </c>
      <c r="D2584" s="574">
        <v>476</v>
      </c>
      <c r="E2584" s="159">
        <f>D2584*G2573</f>
        <v>1100.99</v>
      </c>
      <c r="F2584" s="747">
        <v>2</v>
      </c>
      <c r="G2584" s="748"/>
      <c r="H2584" s="101">
        <f>E2584*F2584</f>
        <v>2201.98</v>
      </c>
      <c r="I2584" s="13"/>
    </row>
    <row r="2585" spans="1:9" ht="15">
      <c r="A2585" s="9"/>
      <c r="B2585" s="13" t="s">
        <v>399</v>
      </c>
      <c r="C2585" s="9" t="s">
        <v>1061</v>
      </c>
      <c r="D2585" s="577"/>
      <c r="E2585" s="159">
        <f>D2585*G2573</f>
        <v>0</v>
      </c>
      <c r="F2585" s="747"/>
      <c r="G2585" s="748"/>
      <c r="H2585" s="101">
        <f>E2585*F2585</f>
        <v>0</v>
      </c>
      <c r="I2585" s="13"/>
    </row>
    <row r="2586" spans="1:9" ht="15">
      <c r="A2586" s="9" t="s">
        <v>349</v>
      </c>
      <c r="B2586" s="13" t="s">
        <v>1062</v>
      </c>
      <c r="C2586" s="9" t="s">
        <v>342</v>
      </c>
      <c r="D2586" s="172"/>
      <c r="E2586" s="10"/>
      <c r="F2586" s="727"/>
      <c r="G2586" s="728"/>
      <c r="H2586" s="101">
        <f>H2582*0.079</f>
        <v>469.43</v>
      </c>
      <c r="I2586" s="13"/>
    </row>
    <row r="2587" spans="1:9" ht="15">
      <c r="A2587" s="9" t="s">
        <v>355</v>
      </c>
      <c r="B2587" s="13" t="s">
        <v>1063</v>
      </c>
      <c r="C2587" s="9" t="s">
        <v>342</v>
      </c>
      <c r="D2587" s="172"/>
      <c r="E2587" s="10"/>
      <c r="F2587" s="727"/>
      <c r="G2587" s="728"/>
      <c r="H2587" s="101">
        <f>H2582+H2586</f>
        <v>6411.54</v>
      </c>
      <c r="I2587" s="13"/>
    </row>
    <row r="2588" spans="1:9" ht="15">
      <c r="A2588" s="9" t="s">
        <v>807</v>
      </c>
      <c r="B2588" s="13" t="s">
        <v>1064</v>
      </c>
      <c r="C2588" s="9" t="s">
        <v>342</v>
      </c>
      <c r="D2588" s="172"/>
      <c r="E2588" s="10"/>
      <c r="F2588" s="727"/>
      <c r="G2588" s="728"/>
      <c r="H2588" s="101">
        <f>H2587*1.15</f>
        <v>7373.27</v>
      </c>
      <c r="I2588" s="13"/>
    </row>
    <row r="2589" spans="1:9" ht="27" customHeight="1">
      <c r="A2589" s="9" t="s">
        <v>808</v>
      </c>
      <c r="B2589" s="581" t="s">
        <v>999</v>
      </c>
      <c r="C2589" s="9" t="s">
        <v>342</v>
      </c>
      <c r="D2589" s="172"/>
      <c r="E2589" s="10"/>
      <c r="F2589" s="727"/>
      <c r="G2589" s="728"/>
      <c r="H2589" s="101">
        <f>H2588*0.3</f>
        <v>2211.98</v>
      </c>
      <c r="I2589" s="13"/>
    </row>
    <row r="2590" spans="1:9" ht="15">
      <c r="A2590" s="9">
        <v>6</v>
      </c>
      <c r="B2590" s="112" t="s">
        <v>798</v>
      </c>
      <c r="C2590" s="9" t="s">
        <v>799</v>
      </c>
      <c r="D2590" s="516">
        <f>H2596</f>
        <v>18.02</v>
      </c>
      <c r="E2590" s="101"/>
      <c r="F2590" s="749">
        <v>3</v>
      </c>
      <c r="G2590" s="750"/>
      <c r="H2590" s="101">
        <f>D2590*F2590</f>
        <v>54.06</v>
      </c>
      <c r="I2590" s="13"/>
    </row>
    <row r="2591" spans="1:9" ht="15">
      <c r="A2591" s="9"/>
      <c r="B2591" s="552" t="s">
        <v>800</v>
      </c>
      <c r="C2591" s="9"/>
      <c r="D2591" s="9"/>
      <c r="E2591" s="146"/>
      <c r="F2591" s="736"/>
      <c r="G2591" s="737"/>
      <c r="H2591" s="101"/>
      <c r="I2591" s="13"/>
    </row>
    <row r="2592" spans="1:9" ht="15">
      <c r="A2592" s="9"/>
      <c r="B2592" s="112" t="s">
        <v>801</v>
      </c>
      <c r="C2592" s="9" t="s">
        <v>777</v>
      </c>
      <c r="D2592" s="554">
        <f>"мат"!E89</f>
        <v>250</v>
      </c>
      <c r="E2592" s="101"/>
      <c r="F2592" s="738">
        <v>0.012</v>
      </c>
      <c r="G2592" s="739"/>
      <c r="H2592" s="101">
        <f>D2592*F2592*1.11</f>
        <v>3.33</v>
      </c>
      <c r="I2592" s="13"/>
    </row>
    <row r="2593" spans="1:9" ht="15">
      <c r="A2593" s="9"/>
      <c r="B2593" s="112" t="s">
        <v>802</v>
      </c>
      <c r="C2593" s="9" t="s">
        <v>697</v>
      </c>
      <c r="D2593" s="101">
        <f>"мат"!E90</f>
        <v>13</v>
      </c>
      <c r="E2593" s="555"/>
      <c r="F2593" s="736">
        <v>0.08</v>
      </c>
      <c r="G2593" s="737"/>
      <c r="H2593" s="101">
        <f>D2593*F2593*1.11</f>
        <v>1.15</v>
      </c>
      <c r="I2593" s="13"/>
    </row>
    <row r="2594" spans="1:9" ht="15">
      <c r="A2594" s="9"/>
      <c r="B2594" s="112" t="s">
        <v>803</v>
      </c>
      <c r="C2594" s="9" t="s">
        <v>697</v>
      </c>
      <c r="D2594" s="101">
        <f>"мат"!E91</f>
        <v>23</v>
      </c>
      <c r="E2594" s="555"/>
      <c r="F2594" s="738">
        <v>0.007</v>
      </c>
      <c r="G2594" s="739"/>
      <c r="H2594" s="101">
        <f>D2594*F2594*1.11</f>
        <v>0.18</v>
      </c>
      <c r="I2594" s="13"/>
    </row>
    <row r="2595" spans="1:9" ht="15">
      <c r="A2595" s="11"/>
      <c r="B2595" s="113" t="s">
        <v>804</v>
      </c>
      <c r="C2595" s="11" t="s">
        <v>772</v>
      </c>
      <c r="D2595" s="556">
        <f>"мат"!E80</f>
        <v>3.108</v>
      </c>
      <c r="E2595" s="557"/>
      <c r="F2595" s="740">
        <v>4.3</v>
      </c>
      <c r="G2595" s="741"/>
      <c r="H2595" s="547">
        <f>D2595*F2595</f>
        <v>13.36</v>
      </c>
      <c r="I2595" s="13"/>
    </row>
    <row r="2596" spans="1:9" ht="15">
      <c r="A2596" s="9"/>
      <c r="B2596" s="112" t="s">
        <v>805</v>
      </c>
      <c r="C2596" s="9" t="s">
        <v>342</v>
      </c>
      <c r="D2596" s="9"/>
      <c r="E2596" s="146"/>
      <c r="F2596" s="731"/>
      <c r="G2596" s="732"/>
      <c r="H2596" s="545">
        <f>SUM(H2592:H2595)</f>
        <v>18.02</v>
      </c>
      <c r="I2596" s="13"/>
    </row>
    <row r="2597" spans="1:9" ht="15">
      <c r="A2597" s="11" t="s">
        <v>810</v>
      </c>
      <c r="B2597" s="13" t="s">
        <v>1065</v>
      </c>
      <c r="C2597" s="11" t="s">
        <v>342</v>
      </c>
      <c r="D2597" s="172"/>
      <c r="E2597" s="10"/>
      <c r="F2597" s="706"/>
      <c r="G2597" s="708"/>
      <c r="H2597" s="547">
        <f>H2607*1.07</f>
        <v>144.8</v>
      </c>
      <c r="I2597" s="13"/>
    </row>
    <row r="2598" spans="1:9" ht="15">
      <c r="A2598" s="558" t="s">
        <v>811</v>
      </c>
      <c r="B2598" s="559" t="s">
        <v>806</v>
      </c>
      <c r="C2598" s="11" t="s">
        <v>342</v>
      </c>
      <c r="D2598" s="148"/>
      <c r="E2598" s="170"/>
      <c r="F2598" s="729"/>
      <c r="G2598" s="730"/>
      <c r="H2598" s="560">
        <f>H2588+H2589+H2590+H2597</f>
        <v>9784.11</v>
      </c>
      <c r="I2598" s="13"/>
    </row>
    <row r="2599" spans="1:9" ht="15">
      <c r="A2599" s="11" t="s">
        <v>812</v>
      </c>
      <c r="B2599" s="561" t="s">
        <v>1066</v>
      </c>
      <c r="C2599" s="11" t="s">
        <v>342</v>
      </c>
      <c r="D2599" s="11"/>
      <c r="E2599" s="169"/>
      <c r="F2599" s="729"/>
      <c r="G2599" s="730"/>
      <c r="H2599" s="560">
        <f>H2598</f>
        <v>9784.11</v>
      </c>
      <c r="I2599" s="13"/>
    </row>
    <row r="2600" spans="1:9" ht="15">
      <c r="A2600" s="733" t="s">
        <v>990</v>
      </c>
      <c r="B2600" s="733"/>
      <c r="C2600" s="733"/>
      <c r="D2600" s="733"/>
      <c r="E2600" s="733"/>
      <c r="F2600" s="733"/>
      <c r="G2600" s="733"/>
      <c r="H2600" s="733"/>
      <c r="I2600" s="13"/>
    </row>
    <row r="2601" spans="1:9" ht="15">
      <c r="A2601" s="707" t="s">
        <v>1068</v>
      </c>
      <c r="B2601" s="707"/>
      <c r="C2601" s="707"/>
      <c r="D2601" s="707"/>
      <c r="E2601" s="707"/>
      <c r="F2601" s="707"/>
      <c r="G2601" s="707"/>
      <c r="H2601" s="707"/>
      <c r="I2601" s="13"/>
    </row>
    <row r="2602" spans="1:9" ht="15">
      <c r="A2602" s="123" t="s">
        <v>1052</v>
      </c>
      <c r="B2602" s="397" t="s">
        <v>844</v>
      </c>
      <c r="C2602" s="123"/>
      <c r="D2602" s="397" t="s">
        <v>1069</v>
      </c>
      <c r="E2602" s="123" t="s">
        <v>1070</v>
      </c>
      <c r="F2602" s="703" t="s">
        <v>1071</v>
      </c>
      <c r="G2602" s="705"/>
      <c r="H2602" s="545" t="s">
        <v>1072</v>
      </c>
      <c r="I2602" s="13"/>
    </row>
    <row r="2603" spans="1:9" ht="15">
      <c r="A2603" s="9" t="s">
        <v>539</v>
      </c>
      <c r="B2603" s="10" t="s">
        <v>491</v>
      </c>
      <c r="C2603" s="9" t="s">
        <v>1073</v>
      </c>
      <c r="D2603" s="10" t="s">
        <v>1074</v>
      </c>
      <c r="E2603" s="9" t="s">
        <v>1075</v>
      </c>
      <c r="F2603" s="727" t="s">
        <v>1076</v>
      </c>
      <c r="G2603" s="728"/>
      <c r="H2603" s="101" t="s">
        <v>1077</v>
      </c>
      <c r="I2603" s="13"/>
    </row>
    <row r="2604" spans="1:9" ht="15">
      <c r="A2604" s="9"/>
      <c r="B2604" s="10" t="s">
        <v>1078</v>
      </c>
      <c r="C2604" s="9" t="s">
        <v>1079</v>
      </c>
      <c r="D2604" s="10" t="s">
        <v>342</v>
      </c>
      <c r="E2604" s="9" t="s">
        <v>1080</v>
      </c>
      <c r="F2604" s="727" t="s">
        <v>1081</v>
      </c>
      <c r="G2604" s="728"/>
      <c r="H2604" s="101" t="s">
        <v>1082</v>
      </c>
      <c r="I2604" s="13"/>
    </row>
    <row r="2605" spans="1:9" ht="15">
      <c r="A2605" s="11"/>
      <c r="B2605" s="241"/>
      <c r="C2605" s="11"/>
      <c r="D2605" s="241"/>
      <c r="E2605" s="11" t="s">
        <v>1083</v>
      </c>
      <c r="F2605" s="706"/>
      <c r="G2605" s="708"/>
      <c r="H2605" s="547" t="s">
        <v>1084</v>
      </c>
      <c r="I2605" s="13"/>
    </row>
    <row r="2606" spans="1:9" ht="30">
      <c r="A2606" s="123" t="s">
        <v>343</v>
      </c>
      <c r="B2606" s="396" t="s">
        <v>1582</v>
      </c>
      <c r="C2606" s="123">
        <v>1</v>
      </c>
      <c r="D2606" s="7">
        <v>38548</v>
      </c>
      <c r="E2606" s="123">
        <v>40</v>
      </c>
      <c r="F2606" s="703">
        <v>3</v>
      </c>
      <c r="G2606" s="705"/>
      <c r="H2606" s="562">
        <f>F2606*45.11</f>
        <v>135.33</v>
      </c>
      <c r="I2606" s="13"/>
    </row>
    <row r="2607" spans="1:9" ht="15">
      <c r="A2607" s="155"/>
      <c r="B2607" s="563" t="s">
        <v>701</v>
      </c>
      <c r="C2607" s="148"/>
      <c r="D2607" s="170"/>
      <c r="E2607" s="148"/>
      <c r="F2607" s="729"/>
      <c r="G2607" s="730"/>
      <c r="H2607" s="560">
        <f>H2606</f>
        <v>135.33</v>
      </c>
      <c r="I2607" s="13"/>
    </row>
    <row r="2608" spans="1:9" ht="15">
      <c r="A2608" s="6"/>
      <c r="B2608" s="6"/>
      <c r="C2608" s="7"/>
      <c r="D2608" s="6"/>
      <c r="E2608" s="6"/>
      <c r="F2608" s="6"/>
      <c r="G2608" s="6"/>
      <c r="H2608" s="167"/>
      <c r="I2608" s="13"/>
    </row>
    <row r="2609" spans="1:9" ht="15">
      <c r="A2609" s="6"/>
      <c r="B2609" s="6"/>
      <c r="C2609" s="7"/>
      <c r="D2609" s="6"/>
      <c r="E2609" s="6"/>
      <c r="F2609" s="6"/>
      <c r="G2609" s="6"/>
      <c r="H2609" s="167"/>
      <c r="I2609" s="13"/>
    </row>
    <row r="2610" spans="1:9" ht="15">
      <c r="A2610" s="6"/>
      <c r="B2610" s="6"/>
      <c r="C2610" s="7"/>
      <c r="D2610" s="6"/>
      <c r="E2610" s="6"/>
      <c r="F2610" s="6"/>
      <c r="G2610" s="6"/>
      <c r="H2610" s="167"/>
      <c r="I2610" s="13"/>
    </row>
    <row r="2611" spans="1:9" ht="15">
      <c r="A2611" s="6"/>
      <c r="B2611" s="6"/>
      <c r="C2611" s="7"/>
      <c r="D2611" s="6"/>
      <c r="E2611" s="6"/>
      <c r="F2611" s="6"/>
      <c r="G2611" s="6"/>
      <c r="H2611" s="167"/>
      <c r="I2611" s="13"/>
    </row>
    <row r="2612" spans="1:9" ht="15">
      <c r="A2612" s="6"/>
      <c r="B2612" s="6"/>
      <c r="C2612" s="7"/>
      <c r="D2612" s="6"/>
      <c r="E2612" s="6"/>
      <c r="F2612" s="6"/>
      <c r="G2612" s="6"/>
      <c r="H2612" s="167"/>
      <c r="I2612" s="13"/>
    </row>
    <row r="2613" spans="1:9" ht="15">
      <c r="A2613" s="6"/>
      <c r="B2613" s="6"/>
      <c r="C2613" s="7"/>
      <c r="D2613" s="6"/>
      <c r="E2613" s="6"/>
      <c r="F2613" s="6"/>
      <c r="G2613" s="6"/>
      <c r="H2613" s="167"/>
      <c r="I2613" s="13"/>
    </row>
    <row r="2614" spans="1:9" ht="15">
      <c r="A2614" s="6"/>
      <c r="B2614" s="6"/>
      <c r="C2614" s="7"/>
      <c r="D2614" s="6"/>
      <c r="E2614" s="6"/>
      <c r="F2614" s="6"/>
      <c r="G2614" s="6"/>
      <c r="H2614" s="167"/>
      <c r="I2614" s="13"/>
    </row>
    <row r="2615" spans="1:9" ht="15">
      <c r="A2615" s="6"/>
      <c r="B2615" s="6"/>
      <c r="C2615" s="7"/>
      <c r="D2615" s="6"/>
      <c r="E2615" s="6"/>
      <c r="F2615" s="6"/>
      <c r="G2615" s="6"/>
      <c r="H2615" s="167"/>
      <c r="I2615" s="13"/>
    </row>
    <row r="2616" spans="1:9" ht="15">
      <c r="A2616" s="6"/>
      <c r="B2616" s="6"/>
      <c r="C2616" s="7"/>
      <c r="D2616" s="6"/>
      <c r="E2616" s="6"/>
      <c r="F2616" s="6"/>
      <c r="G2616" s="6"/>
      <c r="H2616" s="167"/>
      <c r="I2616" s="13"/>
    </row>
    <row r="2617" spans="1:9" ht="15">
      <c r="A2617" s="6"/>
      <c r="B2617" s="6"/>
      <c r="C2617" s="7"/>
      <c r="D2617" s="6"/>
      <c r="E2617" s="6"/>
      <c r="F2617" s="6"/>
      <c r="G2617" s="6"/>
      <c r="H2617" s="167"/>
      <c r="I2617" s="13"/>
    </row>
    <row r="2618" spans="1:9" ht="15">
      <c r="A2618" s="6"/>
      <c r="B2618" s="6"/>
      <c r="C2618" s="7"/>
      <c r="D2618" s="6"/>
      <c r="E2618" s="6"/>
      <c r="F2618" s="6"/>
      <c r="G2618" s="6"/>
      <c r="H2618" s="167"/>
      <c r="I2618" s="13"/>
    </row>
    <row r="2619" spans="1:9" ht="15">
      <c r="A2619" s="6"/>
      <c r="B2619" s="6"/>
      <c r="C2619" s="7"/>
      <c r="D2619" s="6"/>
      <c r="E2619" s="6"/>
      <c r="F2619" s="6"/>
      <c r="G2619" s="6"/>
      <c r="H2619" s="167"/>
      <c r="I2619" s="13"/>
    </row>
    <row r="2620" spans="1:9" ht="15">
      <c r="A2620" s="6"/>
      <c r="B2620" s="6"/>
      <c r="C2620" s="7"/>
      <c r="D2620" s="6"/>
      <c r="E2620" s="6"/>
      <c r="F2620" s="6"/>
      <c r="G2620" s="6"/>
      <c r="H2620" s="167"/>
      <c r="I2620" s="13"/>
    </row>
    <row r="2621" spans="1:9" ht="15">
      <c r="A2621" s="6"/>
      <c r="B2621" s="6"/>
      <c r="C2621" s="7"/>
      <c r="D2621" s="6"/>
      <c r="E2621" s="6"/>
      <c r="F2621" s="6"/>
      <c r="G2621" s="6"/>
      <c r="H2621" s="167"/>
      <c r="I2621" s="13"/>
    </row>
    <row r="2622" spans="1:9" ht="15">
      <c r="A2622" s="6"/>
      <c r="B2622" s="6"/>
      <c r="C2622" s="7"/>
      <c r="D2622" s="6"/>
      <c r="E2622" s="6"/>
      <c r="F2622" s="6"/>
      <c r="G2622" s="6"/>
      <c r="H2622" s="167"/>
      <c r="I2622" s="13"/>
    </row>
    <row r="2623" spans="1:9" ht="15">
      <c r="A2623" s="6"/>
      <c r="B2623" s="6"/>
      <c r="C2623" s="7"/>
      <c r="D2623" s="6"/>
      <c r="E2623" s="6"/>
      <c r="F2623" s="6"/>
      <c r="G2623" s="6"/>
      <c r="H2623" s="167"/>
      <c r="I2623" s="13"/>
    </row>
    <row r="2624" spans="1:9" ht="15">
      <c r="A2624" s="6"/>
      <c r="B2624" s="6"/>
      <c r="C2624" s="7"/>
      <c r="D2624" s="6"/>
      <c r="E2624" s="6"/>
      <c r="F2624" s="6"/>
      <c r="G2624" s="6"/>
      <c r="H2624" s="167"/>
      <c r="I2624" s="13"/>
    </row>
    <row r="2625" spans="1:9" ht="15">
      <c r="A2625" s="751" t="s">
        <v>991</v>
      </c>
      <c r="B2625" s="751"/>
      <c r="C2625" s="751"/>
      <c r="D2625" s="751"/>
      <c r="E2625" s="751"/>
      <c r="F2625" s="751"/>
      <c r="G2625" s="751"/>
      <c r="H2625" s="751"/>
      <c r="I2625" s="13"/>
    </row>
    <row r="2626" spans="1:9" ht="15">
      <c r="A2626" s="733" t="s">
        <v>831</v>
      </c>
      <c r="B2626" s="733"/>
      <c r="C2626" s="733"/>
      <c r="D2626" s="733"/>
      <c r="E2626" s="733"/>
      <c r="F2626" s="733"/>
      <c r="G2626" s="733"/>
      <c r="H2626" s="733"/>
      <c r="I2626" s="13"/>
    </row>
    <row r="2627" spans="1:9" ht="15">
      <c r="A2627" s="745" t="s">
        <v>644</v>
      </c>
      <c r="B2627" s="745"/>
      <c r="C2627" s="745"/>
      <c r="D2627" s="745"/>
      <c r="E2627" s="745"/>
      <c r="F2627" s="745"/>
      <c r="G2627" s="745"/>
      <c r="H2627" s="745"/>
      <c r="I2627" s="13"/>
    </row>
    <row r="2628" spans="1:9" ht="15">
      <c r="A2628" s="157"/>
      <c r="B2628" s="157"/>
      <c r="C2628" s="157"/>
      <c r="D2628" s="157"/>
      <c r="E2628" s="157"/>
      <c r="F2628" s="157"/>
      <c r="G2628" s="157"/>
      <c r="H2628" s="157"/>
      <c r="I2628" s="13"/>
    </row>
    <row r="2629" spans="1:9" ht="15">
      <c r="A2629" s="6"/>
      <c r="B2629" s="746" t="s">
        <v>1086</v>
      </c>
      <c r="C2629" s="746"/>
      <c r="D2629" s="746"/>
      <c r="E2629" s="6">
        <v>1</v>
      </c>
      <c r="F2629" s="6" t="s">
        <v>358</v>
      </c>
      <c r="G2629" s="6"/>
      <c r="H2629" s="167"/>
      <c r="I2629" s="13"/>
    </row>
    <row r="2630" spans="1:9" ht="15">
      <c r="A2630" s="6"/>
      <c r="B2630" s="746" t="s">
        <v>1087</v>
      </c>
      <c r="C2630" s="746"/>
      <c r="D2630" s="746"/>
      <c r="E2630" s="6">
        <v>5</v>
      </c>
      <c r="F2630" s="6" t="s">
        <v>1132</v>
      </c>
      <c r="G2630" s="6"/>
      <c r="H2630" s="167"/>
      <c r="I2630" s="13"/>
    </row>
    <row r="2631" spans="1:9" ht="15">
      <c r="A2631" s="6"/>
      <c r="B2631" s="744" t="s">
        <v>837</v>
      </c>
      <c r="C2631" s="744"/>
      <c r="D2631" s="744"/>
      <c r="E2631" s="6"/>
      <c r="F2631" s="6"/>
      <c r="G2631" s="6"/>
      <c r="H2631" s="167"/>
      <c r="I2631" s="13"/>
    </row>
    <row r="2632" spans="1:9" ht="15">
      <c r="A2632" s="6"/>
      <c r="B2632" s="744" t="s">
        <v>838</v>
      </c>
      <c r="C2632" s="744"/>
      <c r="D2632" s="744"/>
      <c r="E2632" s="6"/>
      <c r="F2632" s="6"/>
      <c r="G2632" s="6"/>
      <c r="H2632" s="167"/>
      <c r="I2632" s="13"/>
    </row>
    <row r="2633" spans="1:9" ht="15">
      <c r="A2633" s="6"/>
      <c r="B2633" s="744" t="s">
        <v>839</v>
      </c>
      <c r="C2633" s="744"/>
      <c r="D2633" s="744"/>
      <c r="E2633" s="6">
        <v>1.15</v>
      </c>
      <c r="F2633" s="400" t="s">
        <v>840</v>
      </c>
      <c r="G2633" s="733">
        <v>2.313</v>
      </c>
      <c r="H2633" s="733"/>
      <c r="I2633" s="13"/>
    </row>
    <row r="2634" spans="1:9" ht="15">
      <c r="A2634" s="6"/>
      <c r="B2634" s="744" t="s">
        <v>841</v>
      </c>
      <c r="C2634" s="744"/>
      <c r="D2634" s="744"/>
      <c r="E2634" s="6"/>
      <c r="F2634" s="6"/>
      <c r="G2634" s="6"/>
      <c r="H2634" s="167"/>
      <c r="I2634" s="13"/>
    </row>
    <row r="2635" spans="1:9" ht="15">
      <c r="A2635" s="6"/>
      <c r="B2635" s="744" t="s">
        <v>842</v>
      </c>
      <c r="C2635" s="744"/>
      <c r="D2635" s="744"/>
      <c r="E2635" s="6">
        <v>1.11</v>
      </c>
      <c r="F2635" s="6"/>
      <c r="G2635" s="6"/>
      <c r="H2635" s="167"/>
      <c r="I2635" s="13"/>
    </row>
    <row r="2636" spans="1:9" ht="15">
      <c r="A2636" s="6"/>
      <c r="B2636" s="744" t="s">
        <v>843</v>
      </c>
      <c r="C2636" s="744"/>
      <c r="D2636" s="744"/>
      <c r="E2636" s="6">
        <v>1.07</v>
      </c>
      <c r="F2636" s="6"/>
      <c r="G2636" s="6"/>
      <c r="H2636" s="167"/>
      <c r="I2636" s="13"/>
    </row>
    <row r="2637" spans="1:9" ht="15">
      <c r="A2637" s="123"/>
      <c r="B2637" s="566"/>
      <c r="C2637" s="123"/>
      <c r="D2637" s="544" t="s">
        <v>1049</v>
      </c>
      <c r="E2637" s="123" t="s">
        <v>1050</v>
      </c>
      <c r="F2637" s="703"/>
      <c r="G2637" s="705"/>
      <c r="H2637" s="545" t="s">
        <v>1051</v>
      </c>
      <c r="I2637" s="13"/>
    </row>
    <row r="2638" spans="1:9" ht="15">
      <c r="A2638" s="9" t="s">
        <v>1052</v>
      </c>
      <c r="B2638" s="546" t="s">
        <v>1091</v>
      </c>
      <c r="C2638" s="9" t="s">
        <v>1054</v>
      </c>
      <c r="D2638" s="9" t="s">
        <v>1055</v>
      </c>
      <c r="E2638" s="9" t="s">
        <v>335</v>
      </c>
      <c r="F2638" s="727" t="s">
        <v>1056</v>
      </c>
      <c r="G2638" s="728"/>
      <c r="H2638" s="101" t="s">
        <v>1057</v>
      </c>
      <c r="I2638" s="13"/>
    </row>
    <row r="2639" spans="1:9" ht="15">
      <c r="A2639" s="9" t="s">
        <v>539</v>
      </c>
      <c r="B2639" s="546"/>
      <c r="C2639" s="9" t="s">
        <v>309</v>
      </c>
      <c r="D2639" s="9" t="s">
        <v>1058</v>
      </c>
      <c r="E2639" s="9" t="s">
        <v>501</v>
      </c>
      <c r="F2639" s="742"/>
      <c r="G2639" s="743"/>
      <c r="H2639" s="101" t="s">
        <v>311</v>
      </c>
      <c r="I2639" s="13"/>
    </row>
    <row r="2640" spans="1:9" ht="15">
      <c r="A2640" s="9"/>
      <c r="B2640" s="567"/>
      <c r="C2640" s="9"/>
      <c r="D2640" s="113" t="s">
        <v>1059</v>
      </c>
      <c r="E2640" s="113"/>
      <c r="F2640" s="706"/>
      <c r="G2640" s="707"/>
      <c r="H2640" s="547"/>
      <c r="I2640" s="13"/>
    </row>
    <row r="2641" spans="1:9" ht="15">
      <c r="A2641" s="148">
        <v>1</v>
      </c>
      <c r="B2641" s="171">
        <v>2</v>
      </c>
      <c r="C2641" s="148">
        <v>3</v>
      </c>
      <c r="D2641" s="169">
        <v>4</v>
      </c>
      <c r="E2641" s="148">
        <v>5</v>
      </c>
      <c r="F2641" s="706">
        <v>6</v>
      </c>
      <c r="G2641" s="707"/>
      <c r="H2641" s="149">
        <v>7</v>
      </c>
      <c r="I2641" s="13"/>
    </row>
    <row r="2642" spans="1:9" ht="15">
      <c r="A2642" s="123" t="s">
        <v>343</v>
      </c>
      <c r="B2642" s="505" t="s">
        <v>1060</v>
      </c>
      <c r="C2642" s="123" t="s">
        <v>342</v>
      </c>
      <c r="D2642" s="398"/>
      <c r="E2642" s="548"/>
      <c r="F2642" s="703"/>
      <c r="G2642" s="705"/>
      <c r="H2642" s="545">
        <f>H2643+H2644+H2645</f>
        <v>9245.08</v>
      </c>
      <c r="I2642" s="13"/>
    </row>
    <row r="2643" spans="1:9" ht="15">
      <c r="A2643" s="9"/>
      <c r="B2643" s="505" t="s">
        <v>1141</v>
      </c>
      <c r="C2643" s="9" t="s">
        <v>1061</v>
      </c>
      <c r="D2643" s="172">
        <v>539</v>
      </c>
      <c r="E2643" s="159">
        <f>D2643*G2633</f>
        <v>1246.71</v>
      </c>
      <c r="F2643" s="747">
        <v>3</v>
      </c>
      <c r="G2643" s="748"/>
      <c r="H2643" s="101">
        <f>E2643*F2643</f>
        <v>3740.13</v>
      </c>
      <c r="I2643" s="13"/>
    </row>
    <row r="2644" spans="1:9" ht="15">
      <c r="A2644" s="9"/>
      <c r="B2644" s="505" t="s">
        <v>1185</v>
      </c>
      <c r="C2644" s="9" t="s">
        <v>1061</v>
      </c>
      <c r="D2644" s="574">
        <v>476</v>
      </c>
      <c r="E2644" s="159">
        <f>D2644*G2633</f>
        <v>1100.99</v>
      </c>
      <c r="F2644" s="747">
        <v>5</v>
      </c>
      <c r="G2644" s="748"/>
      <c r="H2644" s="101">
        <f>E2644*F2644</f>
        <v>5504.95</v>
      </c>
      <c r="I2644" s="13"/>
    </row>
    <row r="2645" spans="1:9" ht="15">
      <c r="A2645" s="9"/>
      <c r="B2645" s="13" t="s">
        <v>399</v>
      </c>
      <c r="C2645" s="9" t="s">
        <v>1061</v>
      </c>
      <c r="D2645" s="577"/>
      <c r="E2645" s="159"/>
      <c r="F2645" s="747"/>
      <c r="G2645" s="748"/>
      <c r="H2645" s="101"/>
      <c r="I2645" s="13"/>
    </row>
    <row r="2646" spans="1:9" ht="15">
      <c r="A2646" s="9" t="s">
        <v>349</v>
      </c>
      <c r="B2646" s="13" t="s">
        <v>1062</v>
      </c>
      <c r="C2646" s="9" t="s">
        <v>342</v>
      </c>
      <c r="D2646" s="172"/>
      <c r="E2646" s="10"/>
      <c r="F2646" s="727"/>
      <c r="G2646" s="728"/>
      <c r="H2646" s="101">
        <f>H2642*0.079</f>
        <v>730.36</v>
      </c>
      <c r="I2646" s="13"/>
    </row>
    <row r="2647" spans="1:9" ht="15">
      <c r="A2647" s="9" t="s">
        <v>355</v>
      </c>
      <c r="B2647" s="13" t="s">
        <v>1063</v>
      </c>
      <c r="C2647" s="9" t="s">
        <v>342</v>
      </c>
      <c r="D2647" s="172"/>
      <c r="E2647" s="10"/>
      <c r="F2647" s="727"/>
      <c r="G2647" s="728"/>
      <c r="H2647" s="101">
        <f>H2642+H2646</f>
        <v>9975.44</v>
      </c>
      <c r="I2647" s="13"/>
    </row>
    <row r="2648" spans="1:9" ht="15">
      <c r="A2648" s="9" t="s">
        <v>807</v>
      </c>
      <c r="B2648" s="13" t="s">
        <v>1064</v>
      </c>
      <c r="C2648" s="9" t="s">
        <v>342</v>
      </c>
      <c r="D2648" s="172"/>
      <c r="E2648" s="10"/>
      <c r="F2648" s="727"/>
      <c r="G2648" s="728"/>
      <c r="H2648" s="101">
        <f>H2647*1.15</f>
        <v>11471.76</v>
      </c>
      <c r="I2648" s="13"/>
    </row>
    <row r="2649" spans="1:9" ht="32.25" customHeight="1">
      <c r="A2649" s="9" t="s">
        <v>808</v>
      </c>
      <c r="B2649" s="581" t="s">
        <v>999</v>
      </c>
      <c r="C2649" s="9" t="s">
        <v>342</v>
      </c>
      <c r="D2649" s="172"/>
      <c r="E2649" s="10"/>
      <c r="F2649" s="727"/>
      <c r="G2649" s="728"/>
      <c r="H2649" s="101">
        <f>H2648*0.3</f>
        <v>3441.53</v>
      </c>
      <c r="I2649" s="13"/>
    </row>
    <row r="2650" spans="1:9" ht="15">
      <c r="A2650" s="9">
        <v>6</v>
      </c>
      <c r="B2650" s="112" t="s">
        <v>798</v>
      </c>
      <c r="C2650" s="9" t="s">
        <v>799</v>
      </c>
      <c r="D2650" s="516">
        <f>H2656</f>
        <v>18.02</v>
      </c>
      <c r="E2650" s="101"/>
      <c r="F2650" s="749">
        <v>5</v>
      </c>
      <c r="G2650" s="750"/>
      <c r="H2650" s="101">
        <f>D2650*F2650</f>
        <v>90.1</v>
      </c>
      <c r="I2650" s="13"/>
    </row>
    <row r="2651" spans="1:9" ht="15">
      <c r="A2651" s="9"/>
      <c r="B2651" s="552" t="s">
        <v>800</v>
      </c>
      <c r="C2651" s="9"/>
      <c r="D2651" s="9"/>
      <c r="E2651" s="146"/>
      <c r="F2651" s="736"/>
      <c r="G2651" s="737"/>
      <c r="H2651" s="101"/>
      <c r="I2651" s="13"/>
    </row>
    <row r="2652" spans="1:9" ht="15">
      <c r="A2652" s="9"/>
      <c r="B2652" s="112" t="s">
        <v>801</v>
      </c>
      <c r="C2652" s="9" t="s">
        <v>777</v>
      </c>
      <c r="D2652" s="554">
        <f>"мат"!E89</f>
        <v>250</v>
      </c>
      <c r="E2652" s="101"/>
      <c r="F2652" s="738">
        <v>0.012</v>
      </c>
      <c r="G2652" s="739"/>
      <c r="H2652" s="101">
        <f>D2652*F2652*1.11</f>
        <v>3.33</v>
      </c>
      <c r="I2652" s="13"/>
    </row>
    <row r="2653" spans="1:9" ht="15">
      <c r="A2653" s="9"/>
      <c r="B2653" s="112" t="s">
        <v>802</v>
      </c>
      <c r="C2653" s="9" t="s">
        <v>697</v>
      </c>
      <c r="D2653" s="101">
        <f>"мат"!E90</f>
        <v>13</v>
      </c>
      <c r="E2653" s="555"/>
      <c r="F2653" s="736">
        <v>0.08</v>
      </c>
      <c r="G2653" s="737"/>
      <c r="H2653" s="101">
        <f>D2653*F2653*1.11</f>
        <v>1.15</v>
      </c>
      <c r="I2653" s="13"/>
    </row>
    <row r="2654" spans="1:9" ht="15">
      <c r="A2654" s="9"/>
      <c r="B2654" s="112" t="s">
        <v>803</v>
      </c>
      <c r="C2654" s="9" t="s">
        <v>697</v>
      </c>
      <c r="D2654" s="101">
        <f>"мат"!E91</f>
        <v>23</v>
      </c>
      <c r="E2654" s="555"/>
      <c r="F2654" s="738">
        <v>0.007</v>
      </c>
      <c r="G2654" s="739"/>
      <c r="H2654" s="101">
        <f>D2654*F2654*1.11</f>
        <v>0.18</v>
      </c>
      <c r="I2654" s="13"/>
    </row>
    <row r="2655" spans="1:9" ht="15">
      <c r="A2655" s="11"/>
      <c r="B2655" s="113" t="s">
        <v>804</v>
      </c>
      <c r="C2655" s="11" t="s">
        <v>772</v>
      </c>
      <c r="D2655" s="556">
        <f>"мат"!E80</f>
        <v>3.108</v>
      </c>
      <c r="E2655" s="557"/>
      <c r="F2655" s="740">
        <v>4.3</v>
      </c>
      <c r="G2655" s="741"/>
      <c r="H2655" s="547">
        <f>D2655*F2655</f>
        <v>13.36</v>
      </c>
      <c r="I2655" s="13"/>
    </row>
    <row r="2656" spans="1:9" ht="15">
      <c r="A2656" s="9"/>
      <c r="B2656" s="112" t="s">
        <v>805</v>
      </c>
      <c r="C2656" s="9" t="s">
        <v>342</v>
      </c>
      <c r="D2656" s="9"/>
      <c r="E2656" s="146"/>
      <c r="F2656" s="731"/>
      <c r="G2656" s="732"/>
      <c r="H2656" s="545">
        <f>SUM(H2652:H2655)</f>
        <v>18.02</v>
      </c>
      <c r="I2656" s="13"/>
    </row>
    <row r="2657" spans="1:9" ht="15">
      <c r="A2657" s="11" t="s">
        <v>810</v>
      </c>
      <c r="B2657" s="13" t="s">
        <v>1065</v>
      </c>
      <c r="C2657" s="11" t="s">
        <v>342</v>
      </c>
      <c r="D2657" s="172"/>
      <c r="E2657" s="10"/>
      <c r="F2657" s="706"/>
      <c r="G2657" s="708"/>
      <c r="H2657" s="547">
        <f>H2667*1.07</f>
        <v>241.34</v>
      </c>
      <c r="I2657" s="13"/>
    </row>
    <row r="2658" spans="1:9" ht="15">
      <c r="A2658" s="558" t="s">
        <v>811</v>
      </c>
      <c r="B2658" s="559" t="s">
        <v>806</v>
      </c>
      <c r="C2658" s="11" t="s">
        <v>342</v>
      </c>
      <c r="D2658" s="148"/>
      <c r="E2658" s="170"/>
      <c r="F2658" s="729"/>
      <c r="G2658" s="730"/>
      <c r="H2658" s="560">
        <f>H2648+H2649+H2650+H2657</f>
        <v>15244.73</v>
      </c>
      <c r="I2658" s="13"/>
    </row>
    <row r="2659" spans="1:9" ht="15">
      <c r="A2659" s="11" t="s">
        <v>812</v>
      </c>
      <c r="B2659" s="561" t="s">
        <v>1066</v>
      </c>
      <c r="C2659" s="11" t="s">
        <v>342</v>
      </c>
      <c r="D2659" s="11"/>
      <c r="E2659" s="169"/>
      <c r="F2659" s="729"/>
      <c r="G2659" s="730"/>
      <c r="H2659" s="560">
        <f>H2658</f>
        <v>15244.73</v>
      </c>
      <c r="I2659" s="13"/>
    </row>
    <row r="2660" spans="1:9" ht="15">
      <c r="A2660" s="733" t="s">
        <v>992</v>
      </c>
      <c r="B2660" s="733"/>
      <c r="C2660" s="733"/>
      <c r="D2660" s="733"/>
      <c r="E2660" s="733"/>
      <c r="F2660" s="733"/>
      <c r="G2660" s="733"/>
      <c r="H2660" s="733"/>
      <c r="I2660" s="13"/>
    </row>
    <row r="2661" spans="1:9" ht="15">
      <c r="A2661" s="707" t="s">
        <v>1068</v>
      </c>
      <c r="B2661" s="707"/>
      <c r="C2661" s="707"/>
      <c r="D2661" s="707"/>
      <c r="E2661" s="707"/>
      <c r="F2661" s="707"/>
      <c r="G2661" s="707"/>
      <c r="H2661" s="707"/>
      <c r="I2661" s="13"/>
    </row>
    <row r="2662" spans="1:9" ht="15">
      <c r="A2662" s="123" t="s">
        <v>1052</v>
      </c>
      <c r="B2662" s="397" t="s">
        <v>844</v>
      </c>
      <c r="C2662" s="123"/>
      <c r="D2662" s="397" t="s">
        <v>1069</v>
      </c>
      <c r="E2662" s="123" t="s">
        <v>1070</v>
      </c>
      <c r="F2662" s="703" t="s">
        <v>1071</v>
      </c>
      <c r="G2662" s="705"/>
      <c r="H2662" s="545" t="s">
        <v>1072</v>
      </c>
      <c r="I2662" s="13"/>
    </row>
    <row r="2663" spans="1:9" ht="15">
      <c r="A2663" s="9" t="s">
        <v>539</v>
      </c>
      <c r="B2663" s="10" t="s">
        <v>491</v>
      </c>
      <c r="C2663" s="9" t="s">
        <v>1073</v>
      </c>
      <c r="D2663" s="10" t="s">
        <v>1074</v>
      </c>
      <c r="E2663" s="9" t="s">
        <v>1075</v>
      </c>
      <c r="F2663" s="727" t="s">
        <v>1076</v>
      </c>
      <c r="G2663" s="728"/>
      <c r="H2663" s="101" t="s">
        <v>1077</v>
      </c>
      <c r="I2663" s="13"/>
    </row>
    <row r="2664" spans="1:9" ht="15">
      <c r="A2664" s="9"/>
      <c r="B2664" s="10" t="s">
        <v>1078</v>
      </c>
      <c r="C2664" s="9" t="s">
        <v>1079</v>
      </c>
      <c r="D2664" s="10" t="s">
        <v>342</v>
      </c>
      <c r="E2664" s="9" t="s">
        <v>1080</v>
      </c>
      <c r="F2664" s="727" t="s">
        <v>1081</v>
      </c>
      <c r="G2664" s="728"/>
      <c r="H2664" s="101" t="s">
        <v>1082</v>
      </c>
      <c r="I2664" s="13"/>
    </row>
    <row r="2665" spans="1:9" ht="15">
      <c r="A2665" s="11"/>
      <c r="B2665" s="241"/>
      <c r="C2665" s="11"/>
      <c r="D2665" s="241"/>
      <c r="E2665" s="11" t="s">
        <v>1083</v>
      </c>
      <c r="F2665" s="706"/>
      <c r="G2665" s="708"/>
      <c r="H2665" s="547" t="s">
        <v>1084</v>
      </c>
      <c r="I2665" s="13"/>
    </row>
    <row r="2666" spans="1:9" ht="30">
      <c r="A2666" s="123" t="s">
        <v>343</v>
      </c>
      <c r="B2666" s="396" t="s">
        <v>1582</v>
      </c>
      <c r="C2666" s="123">
        <v>1</v>
      </c>
      <c r="D2666" s="7">
        <v>38548</v>
      </c>
      <c r="E2666" s="123">
        <v>40</v>
      </c>
      <c r="F2666" s="703">
        <v>5</v>
      </c>
      <c r="G2666" s="705"/>
      <c r="H2666" s="562">
        <f>F2666*45.11</f>
        <v>225.55</v>
      </c>
      <c r="I2666" s="13"/>
    </row>
    <row r="2667" spans="1:9" ht="15">
      <c r="A2667" s="155"/>
      <c r="B2667" s="563" t="s">
        <v>701</v>
      </c>
      <c r="C2667" s="148"/>
      <c r="D2667" s="170"/>
      <c r="E2667" s="148"/>
      <c r="F2667" s="729"/>
      <c r="G2667" s="730"/>
      <c r="H2667" s="560">
        <f>H2666</f>
        <v>225.55</v>
      </c>
      <c r="I2667" s="13"/>
    </row>
    <row r="2668" spans="1:9" ht="15">
      <c r="A2668" s="6"/>
      <c r="B2668" s="6"/>
      <c r="C2668" s="7"/>
      <c r="D2668" s="6"/>
      <c r="E2668" s="6"/>
      <c r="F2668" s="6"/>
      <c r="G2668" s="6"/>
      <c r="H2668" s="167"/>
      <c r="I2668" s="13"/>
    </row>
    <row r="2669" spans="1:9" ht="15">
      <c r="A2669" s="6"/>
      <c r="B2669" s="6"/>
      <c r="C2669" s="7"/>
      <c r="D2669" s="6"/>
      <c r="E2669" s="6"/>
      <c r="F2669" s="6"/>
      <c r="G2669" s="6"/>
      <c r="H2669" s="167"/>
      <c r="I2669" s="13"/>
    </row>
    <row r="2670" spans="1:9" ht="15">
      <c r="A2670" s="6"/>
      <c r="B2670" s="6"/>
      <c r="C2670" s="7"/>
      <c r="D2670" s="6"/>
      <c r="E2670" s="6"/>
      <c r="F2670" s="6"/>
      <c r="G2670" s="6"/>
      <c r="H2670" s="167"/>
      <c r="I2670" s="13"/>
    </row>
    <row r="2671" spans="1:9" ht="15">
      <c r="A2671" s="6"/>
      <c r="B2671" s="6"/>
      <c r="C2671" s="7"/>
      <c r="D2671" s="6"/>
      <c r="E2671" s="6"/>
      <c r="F2671" s="6"/>
      <c r="G2671" s="6"/>
      <c r="H2671" s="167"/>
      <c r="I2671" s="13"/>
    </row>
    <row r="2672" spans="1:9" ht="15">
      <c r="A2672" s="6"/>
      <c r="B2672" s="6"/>
      <c r="C2672" s="7"/>
      <c r="D2672" s="6"/>
      <c r="E2672" s="6"/>
      <c r="F2672" s="6"/>
      <c r="G2672" s="6"/>
      <c r="H2672" s="167"/>
      <c r="I2672" s="13"/>
    </row>
    <row r="2673" spans="1:9" ht="15">
      <c r="A2673" s="6"/>
      <c r="B2673" s="6"/>
      <c r="C2673" s="7"/>
      <c r="D2673" s="6"/>
      <c r="E2673" s="6"/>
      <c r="F2673" s="6"/>
      <c r="G2673" s="6"/>
      <c r="H2673" s="167"/>
      <c r="I2673" s="13"/>
    </row>
    <row r="2674" spans="1:9" ht="15">
      <c r="A2674" s="6"/>
      <c r="B2674" s="6"/>
      <c r="C2674" s="7"/>
      <c r="D2674" s="6"/>
      <c r="E2674" s="6"/>
      <c r="F2674" s="6"/>
      <c r="G2674" s="6"/>
      <c r="H2674" s="167"/>
      <c r="I2674" s="13"/>
    </row>
    <row r="2675" spans="1:9" ht="15">
      <c r="A2675" s="6"/>
      <c r="B2675" s="6"/>
      <c r="C2675" s="7"/>
      <c r="D2675" s="6"/>
      <c r="E2675" s="6"/>
      <c r="F2675" s="6"/>
      <c r="G2675" s="6"/>
      <c r="H2675" s="167"/>
      <c r="I2675" s="13"/>
    </row>
    <row r="2676" spans="1:9" ht="15">
      <c r="A2676" s="6"/>
      <c r="B2676" s="6"/>
      <c r="C2676" s="7"/>
      <c r="D2676" s="6"/>
      <c r="E2676" s="6"/>
      <c r="F2676" s="6"/>
      <c r="G2676" s="6"/>
      <c r="H2676" s="167"/>
      <c r="I2676" s="13"/>
    </row>
    <row r="2677" spans="1:9" ht="15">
      <c r="A2677" s="6"/>
      <c r="B2677" s="6"/>
      <c r="C2677" s="7"/>
      <c r="D2677" s="6"/>
      <c r="E2677" s="6"/>
      <c r="F2677" s="6"/>
      <c r="G2677" s="6"/>
      <c r="H2677" s="167"/>
      <c r="I2677" s="13"/>
    </row>
    <row r="2678" spans="1:9" ht="15">
      <c r="A2678" s="6"/>
      <c r="B2678" s="6"/>
      <c r="C2678" s="7"/>
      <c r="D2678" s="6"/>
      <c r="E2678" s="6"/>
      <c r="F2678" s="6"/>
      <c r="G2678" s="6"/>
      <c r="H2678" s="167"/>
      <c r="I2678" s="13"/>
    </row>
    <row r="2679" spans="1:9" ht="15">
      <c r="A2679" s="6"/>
      <c r="B2679" s="6"/>
      <c r="C2679" s="7"/>
      <c r="D2679" s="6"/>
      <c r="E2679" s="6"/>
      <c r="F2679" s="6"/>
      <c r="G2679" s="6"/>
      <c r="H2679" s="167"/>
      <c r="I2679" s="13"/>
    </row>
    <row r="2680" spans="1:9" ht="15">
      <c r="A2680" s="6"/>
      <c r="B2680" s="6"/>
      <c r="C2680" s="7"/>
      <c r="D2680" s="6"/>
      <c r="E2680" s="6"/>
      <c r="F2680" s="6"/>
      <c r="G2680" s="6"/>
      <c r="H2680" s="167"/>
      <c r="I2680" s="13"/>
    </row>
    <row r="2681" spans="1:9" ht="15">
      <c r="A2681" s="6"/>
      <c r="B2681" s="6"/>
      <c r="C2681" s="7"/>
      <c r="D2681" s="6"/>
      <c r="E2681" s="6"/>
      <c r="F2681" s="6"/>
      <c r="G2681" s="6"/>
      <c r="H2681" s="167"/>
      <c r="I2681" s="13"/>
    </row>
    <row r="2682" spans="1:9" ht="15">
      <c r="A2682" s="6"/>
      <c r="B2682" s="6"/>
      <c r="C2682" s="7"/>
      <c r="D2682" s="6"/>
      <c r="E2682" s="6"/>
      <c r="F2682" s="6"/>
      <c r="G2682" s="6"/>
      <c r="H2682" s="167"/>
      <c r="I2682" s="13"/>
    </row>
    <row r="2683" spans="1:9" ht="15">
      <c r="A2683" s="6"/>
      <c r="B2683" s="6"/>
      <c r="C2683" s="7"/>
      <c r="D2683" s="6"/>
      <c r="E2683" s="6"/>
      <c r="F2683" s="6"/>
      <c r="G2683" s="6"/>
      <c r="H2683" s="167"/>
      <c r="I2683" s="13"/>
    </row>
    <row r="2684" spans="1:9" ht="15">
      <c r="A2684" s="751" t="s">
        <v>993</v>
      </c>
      <c r="B2684" s="751"/>
      <c r="C2684" s="751"/>
      <c r="D2684" s="751"/>
      <c r="E2684" s="751"/>
      <c r="F2684" s="751"/>
      <c r="G2684" s="751"/>
      <c r="H2684" s="751"/>
      <c r="I2684" s="13"/>
    </row>
    <row r="2685" spans="1:9" ht="15">
      <c r="A2685" s="733" t="s">
        <v>831</v>
      </c>
      <c r="B2685" s="733"/>
      <c r="C2685" s="733"/>
      <c r="D2685" s="733"/>
      <c r="E2685" s="733"/>
      <c r="F2685" s="733"/>
      <c r="G2685" s="733"/>
      <c r="H2685" s="733"/>
      <c r="I2685" s="13"/>
    </row>
    <row r="2686" spans="1:9" ht="15">
      <c r="A2686" s="745" t="s">
        <v>645</v>
      </c>
      <c r="B2686" s="745"/>
      <c r="C2686" s="745"/>
      <c r="D2686" s="745"/>
      <c r="E2686" s="745"/>
      <c r="F2686" s="745"/>
      <c r="G2686" s="745"/>
      <c r="H2686" s="745"/>
      <c r="I2686" s="13"/>
    </row>
    <row r="2687" spans="1:9" ht="15">
      <c r="A2687" s="157"/>
      <c r="B2687" s="157"/>
      <c r="C2687" s="157"/>
      <c r="D2687" s="157"/>
      <c r="E2687" s="157"/>
      <c r="F2687" s="157"/>
      <c r="G2687" s="157"/>
      <c r="H2687" s="157"/>
      <c r="I2687" s="13"/>
    </row>
    <row r="2688" spans="1:9" ht="15">
      <c r="A2688" s="6"/>
      <c r="B2688" s="746" t="s">
        <v>1086</v>
      </c>
      <c r="C2688" s="746"/>
      <c r="D2688" s="746"/>
      <c r="E2688" s="6"/>
      <c r="F2688" s="6"/>
      <c r="G2688" s="6"/>
      <c r="H2688" s="167"/>
      <c r="I2688" s="13"/>
    </row>
    <row r="2689" spans="1:9" ht="15">
      <c r="A2689" s="6"/>
      <c r="B2689" s="746" t="s">
        <v>1087</v>
      </c>
      <c r="C2689" s="746"/>
      <c r="D2689" s="746"/>
      <c r="E2689" s="6">
        <v>15</v>
      </c>
      <c r="F2689" s="6" t="s">
        <v>1135</v>
      </c>
      <c r="G2689" s="6"/>
      <c r="H2689" s="167"/>
      <c r="I2689" s="13"/>
    </row>
    <row r="2690" spans="1:9" ht="15">
      <c r="A2690" s="6"/>
      <c r="B2690" s="744" t="s">
        <v>837</v>
      </c>
      <c r="C2690" s="744"/>
      <c r="D2690" s="744"/>
      <c r="E2690" s="6"/>
      <c r="F2690" s="6"/>
      <c r="G2690" s="6"/>
      <c r="H2690" s="167"/>
      <c r="I2690" s="13"/>
    </row>
    <row r="2691" spans="1:9" ht="15">
      <c r="A2691" s="6"/>
      <c r="B2691" s="744" t="s">
        <v>838</v>
      </c>
      <c r="C2691" s="744"/>
      <c r="D2691" s="744"/>
      <c r="E2691" s="6"/>
      <c r="F2691" s="6"/>
      <c r="G2691" s="6"/>
      <c r="H2691" s="167"/>
      <c r="I2691" s="13"/>
    </row>
    <row r="2692" spans="1:9" ht="15">
      <c r="A2692" s="6"/>
      <c r="B2692" s="744" t="s">
        <v>839</v>
      </c>
      <c r="C2692" s="744"/>
      <c r="D2692" s="744"/>
      <c r="E2692" s="6">
        <v>1.15</v>
      </c>
      <c r="F2692" s="400" t="s">
        <v>840</v>
      </c>
      <c r="G2692" s="733">
        <v>2.313</v>
      </c>
      <c r="H2692" s="733"/>
      <c r="I2692" s="13"/>
    </row>
    <row r="2693" spans="1:9" ht="15">
      <c r="A2693" s="6"/>
      <c r="B2693" s="744" t="s">
        <v>841</v>
      </c>
      <c r="C2693" s="744"/>
      <c r="D2693" s="744"/>
      <c r="E2693" s="6"/>
      <c r="F2693" s="6"/>
      <c r="G2693" s="6"/>
      <c r="H2693" s="167"/>
      <c r="I2693" s="13"/>
    </row>
    <row r="2694" spans="1:9" ht="15">
      <c r="A2694" s="6"/>
      <c r="B2694" s="744" t="s">
        <v>842</v>
      </c>
      <c r="C2694" s="744"/>
      <c r="D2694" s="744"/>
      <c r="E2694" s="6">
        <v>1.11</v>
      </c>
      <c r="F2694" s="6"/>
      <c r="G2694" s="6"/>
      <c r="H2694" s="167"/>
      <c r="I2694" s="13"/>
    </row>
    <row r="2695" spans="1:9" ht="15">
      <c r="A2695" s="6"/>
      <c r="B2695" s="744" t="s">
        <v>843</v>
      </c>
      <c r="C2695" s="744"/>
      <c r="D2695" s="744"/>
      <c r="E2695" s="6">
        <v>1.07</v>
      </c>
      <c r="F2695" s="6"/>
      <c r="G2695" s="6"/>
      <c r="H2695" s="167"/>
      <c r="I2695" s="13"/>
    </row>
    <row r="2696" spans="1:9" ht="15">
      <c r="A2696" s="123"/>
      <c r="B2696" s="566"/>
      <c r="C2696" s="123"/>
      <c r="D2696" s="544" t="s">
        <v>1049</v>
      </c>
      <c r="E2696" s="123" t="s">
        <v>1050</v>
      </c>
      <c r="F2696" s="703"/>
      <c r="G2696" s="705"/>
      <c r="H2696" s="545" t="s">
        <v>1051</v>
      </c>
      <c r="I2696" s="13"/>
    </row>
    <row r="2697" spans="1:9" ht="15">
      <c r="A2697" s="9" t="s">
        <v>1052</v>
      </c>
      <c r="B2697" s="546" t="s">
        <v>1091</v>
      </c>
      <c r="C2697" s="9" t="s">
        <v>1054</v>
      </c>
      <c r="D2697" s="9" t="s">
        <v>1055</v>
      </c>
      <c r="E2697" s="9" t="s">
        <v>335</v>
      </c>
      <c r="F2697" s="727" t="s">
        <v>1056</v>
      </c>
      <c r="G2697" s="728"/>
      <c r="H2697" s="101" t="s">
        <v>1057</v>
      </c>
      <c r="I2697" s="13"/>
    </row>
    <row r="2698" spans="1:9" ht="15">
      <c r="A2698" s="9" t="s">
        <v>539</v>
      </c>
      <c r="B2698" s="546"/>
      <c r="C2698" s="9" t="s">
        <v>309</v>
      </c>
      <c r="D2698" s="9" t="s">
        <v>1058</v>
      </c>
      <c r="E2698" s="9" t="s">
        <v>501</v>
      </c>
      <c r="F2698" s="742"/>
      <c r="G2698" s="743"/>
      <c r="H2698" s="101" t="s">
        <v>311</v>
      </c>
      <c r="I2698" s="13"/>
    </row>
    <row r="2699" spans="1:9" ht="15">
      <c r="A2699" s="9"/>
      <c r="B2699" s="567"/>
      <c r="C2699" s="9"/>
      <c r="D2699" s="113" t="s">
        <v>1059</v>
      </c>
      <c r="E2699" s="113"/>
      <c r="F2699" s="706"/>
      <c r="G2699" s="707"/>
      <c r="H2699" s="547"/>
      <c r="I2699" s="13"/>
    </row>
    <row r="2700" spans="1:9" ht="15">
      <c r="A2700" s="148">
        <v>1</v>
      </c>
      <c r="B2700" s="171">
        <v>2</v>
      </c>
      <c r="C2700" s="148">
        <v>3</v>
      </c>
      <c r="D2700" s="169">
        <v>4</v>
      </c>
      <c r="E2700" s="148">
        <v>5</v>
      </c>
      <c r="F2700" s="706">
        <v>6</v>
      </c>
      <c r="G2700" s="707"/>
      <c r="H2700" s="149">
        <v>7</v>
      </c>
      <c r="I2700" s="13"/>
    </row>
    <row r="2701" spans="1:9" ht="15">
      <c r="A2701" s="123" t="s">
        <v>343</v>
      </c>
      <c r="B2701" s="505" t="s">
        <v>1060</v>
      </c>
      <c r="C2701" s="123" t="s">
        <v>342</v>
      </c>
      <c r="D2701" s="398"/>
      <c r="E2701" s="548"/>
      <c r="F2701" s="703"/>
      <c r="G2701" s="705"/>
      <c r="H2701" s="545">
        <f>H2702+H2703</f>
        <v>17567.2</v>
      </c>
      <c r="I2701" s="13"/>
    </row>
    <row r="2702" spans="1:9" ht="15">
      <c r="A2702" s="9"/>
      <c r="B2702" s="13" t="s">
        <v>399</v>
      </c>
      <c r="C2702" s="9" t="s">
        <v>1061</v>
      </c>
      <c r="D2702" s="172">
        <v>421</v>
      </c>
      <c r="E2702" s="159">
        <f>D2702*G2692</f>
        <v>973.77</v>
      </c>
      <c r="F2702" s="747">
        <v>15</v>
      </c>
      <c r="G2702" s="748"/>
      <c r="H2702" s="101">
        <f>E2702*F2702</f>
        <v>14606.55</v>
      </c>
      <c r="I2702" s="13"/>
    </row>
    <row r="2703" spans="1:9" ht="15">
      <c r="A2703" s="9"/>
      <c r="B2703" s="505" t="s">
        <v>646</v>
      </c>
      <c r="C2703" s="9" t="s">
        <v>1061</v>
      </c>
      <c r="D2703" s="574">
        <v>256</v>
      </c>
      <c r="E2703" s="159">
        <f>D2703*G2692</f>
        <v>592.13</v>
      </c>
      <c r="F2703" s="747">
        <v>5</v>
      </c>
      <c r="G2703" s="748"/>
      <c r="H2703" s="101">
        <f>E2703*F2703</f>
        <v>2960.65</v>
      </c>
      <c r="I2703" s="13"/>
    </row>
    <row r="2704" spans="1:9" ht="15">
      <c r="A2704" s="9" t="s">
        <v>349</v>
      </c>
      <c r="B2704" s="13" t="s">
        <v>1062</v>
      </c>
      <c r="C2704" s="9" t="s">
        <v>342</v>
      </c>
      <c r="D2704" s="172"/>
      <c r="E2704" s="10"/>
      <c r="F2704" s="727"/>
      <c r="G2704" s="728"/>
      <c r="H2704" s="101">
        <f>H2701*0.079</f>
        <v>1387.81</v>
      </c>
      <c r="I2704" s="13"/>
    </row>
    <row r="2705" spans="1:9" ht="15">
      <c r="A2705" s="9" t="s">
        <v>355</v>
      </c>
      <c r="B2705" s="13" t="s">
        <v>1063</v>
      </c>
      <c r="C2705" s="9" t="s">
        <v>342</v>
      </c>
      <c r="D2705" s="172"/>
      <c r="E2705" s="10"/>
      <c r="F2705" s="727"/>
      <c r="G2705" s="728"/>
      <c r="H2705" s="101">
        <f>H2701+H2704</f>
        <v>18955.01</v>
      </c>
      <c r="I2705" s="13"/>
    </row>
    <row r="2706" spans="1:9" ht="15">
      <c r="A2706" s="9" t="s">
        <v>807</v>
      </c>
      <c r="B2706" s="13" t="s">
        <v>1064</v>
      </c>
      <c r="C2706" s="9" t="s">
        <v>342</v>
      </c>
      <c r="D2706" s="172"/>
      <c r="E2706" s="10"/>
      <c r="F2706" s="727"/>
      <c r="G2706" s="728"/>
      <c r="H2706" s="101">
        <f>H2705*1.15</f>
        <v>21798.26</v>
      </c>
      <c r="I2706" s="13"/>
    </row>
    <row r="2707" spans="1:9" ht="30" customHeight="1">
      <c r="A2707" s="9" t="s">
        <v>808</v>
      </c>
      <c r="B2707" s="581" t="s">
        <v>999</v>
      </c>
      <c r="C2707" s="11" t="s">
        <v>342</v>
      </c>
      <c r="D2707" s="172"/>
      <c r="E2707" s="10"/>
      <c r="F2707" s="727"/>
      <c r="G2707" s="728"/>
      <c r="H2707" s="101">
        <f>H2706*0.3</f>
        <v>6539.48</v>
      </c>
      <c r="I2707" s="13"/>
    </row>
    <row r="2708" spans="1:9" ht="15">
      <c r="A2708" s="558" t="s">
        <v>811</v>
      </c>
      <c r="B2708" s="559" t="s">
        <v>806</v>
      </c>
      <c r="C2708" s="11" t="s">
        <v>342</v>
      </c>
      <c r="D2708" s="148"/>
      <c r="E2708" s="170"/>
      <c r="F2708" s="729"/>
      <c r="G2708" s="730"/>
      <c r="H2708" s="560">
        <f>H2706+H2707</f>
        <v>28337.74</v>
      </c>
      <c r="I2708" s="13"/>
    </row>
    <row r="2709" spans="1:9" ht="15">
      <c r="A2709" s="11" t="s">
        <v>812</v>
      </c>
      <c r="B2709" s="561" t="s">
        <v>1066</v>
      </c>
      <c r="C2709" s="11" t="s">
        <v>342</v>
      </c>
      <c r="D2709" s="11"/>
      <c r="E2709" s="169"/>
      <c r="F2709" s="729"/>
      <c r="G2709" s="730"/>
      <c r="H2709" s="560">
        <f>H2708</f>
        <v>28337.74</v>
      </c>
      <c r="I2709" s="13"/>
    </row>
    <row r="2710" spans="1:9" ht="15">
      <c r="A2710" s="6"/>
      <c r="B2710" s="6"/>
      <c r="C2710" s="7"/>
      <c r="D2710" s="6"/>
      <c r="E2710" s="6"/>
      <c r="F2710" s="6"/>
      <c r="G2710" s="6"/>
      <c r="H2710" s="167"/>
      <c r="I2710" s="13"/>
    </row>
    <row r="2711" spans="1:9" ht="15">
      <c r="A2711" s="6"/>
      <c r="B2711" s="6"/>
      <c r="C2711" s="7"/>
      <c r="D2711" s="6"/>
      <c r="E2711" s="6"/>
      <c r="F2711" s="6"/>
      <c r="G2711" s="6"/>
      <c r="H2711" s="167"/>
      <c r="I2711" s="13"/>
    </row>
    <row r="2712" spans="1:9" ht="15">
      <c r="A2712" s="6"/>
      <c r="B2712" s="6"/>
      <c r="C2712" s="7"/>
      <c r="D2712" s="6"/>
      <c r="E2712" s="6"/>
      <c r="F2712" s="6"/>
      <c r="G2712" s="6"/>
      <c r="H2712" s="167"/>
      <c r="I2712" s="13"/>
    </row>
    <row r="2713" spans="1:9" ht="15">
      <c r="A2713" s="6"/>
      <c r="B2713" s="6"/>
      <c r="C2713" s="7"/>
      <c r="D2713" s="6"/>
      <c r="E2713" s="6"/>
      <c r="F2713" s="6"/>
      <c r="G2713" s="6"/>
      <c r="H2713" s="167"/>
      <c r="I2713" s="13"/>
    </row>
    <row r="2714" spans="1:9" ht="15">
      <c r="A2714" s="6"/>
      <c r="B2714" s="6"/>
      <c r="C2714" s="7"/>
      <c r="D2714" s="6"/>
      <c r="E2714" s="6"/>
      <c r="F2714" s="6"/>
      <c r="G2714" s="6"/>
      <c r="H2714" s="167"/>
      <c r="I2714" s="13"/>
    </row>
    <row r="2715" spans="1:9" ht="15">
      <c r="A2715" s="6"/>
      <c r="B2715" s="6"/>
      <c r="C2715" s="7"/>
      <c r="D2715" s="6"/>
      <c r="E2715" s="6"/>
      <c r="F2715" s="6"/>
      <c r="G2715" s="6"/>
      <c r="H2715" s="167"/>
      <c r="I2715" s="13"/>
    </row>
    <row r="2716" spans="1:9" ht="15">
      <c r="A2716" s="6"/>
      <c r="B2716" s="6"/>
      <c r="C2716" s="7"/>
      <c r="D2716" s="6"/>
      <c r="E2716" s="6"/>
      <c r="F2716" s="6"/>
      <c r="G2716" s="6"/>
      <c r="H2716" s="167"/>
      <c r="I2716" s="13"/>
    </row>
    <row r="2717" spans="1:9" ht="15">
      <c r="A2717" s="6"/>
      <c r="B2717" s="6"/>
      <c r="C2717" s="7"/>
      <c r="D2717" s="6"/>
      <c r="E2717" s="6"/>
      <c r="F2717" s="6"/>
      <c r="G2717" s="6"/>
      <c r="H2717" s="167"/>
      <c r="I2717" s="13"/>
    </row>
    <row r="2718" spans="1:9" ht="15">
      <c r="A2718" s="6"/>
      <c r="B2718" s="6"/>
      <c r="C2718" s="7"/>
      <c r="D2718" s="6"/>
      <c r="E2718" s="6"/>
      <c r="F2718" s="6"/>
      <c r="G2718" s="6"/>
      <c r="H2718" s="167"/>
      <c r="I2718" s="13"/>
    </row>
    <row r="2719" spans="1:9" ht="15">
      <c r="A2719" s="6"/>
      <c r="B2719" s="6"/>
      <c r="C2719" s="7"/>
      <c r="D2719" s="6"/>
      <c r="E2719" s="6"/>
      <c r="F2719" s="6"/>
      <c r="G2719" s="6"/>
      <c r="H2719" s="167"/>
      <c r="I2719" s="13"/>
    </row>
    <row r="2720" spans="1:9" ht="15">
      <c r="A2720" s="6"/>
      <c r="B2720" s="6"/>
      <c r="C2720" s="7"/>
      <c r="D2720" s="6"/>
      <c r="E2720" s="6"/>
      <c r="F2720" s="6"/>
      <c r="G2720" s="6"/>
      <c r="H2720" s="167"/>
      <c r="I2720" s="13"/>
    </row>
    <row r="2721" spans="1:9" ht="15">
      <c r="A2721" s="6"/>
      <c r="B2721" s="6"/>
      <c r="C2721" s="7"/>
      <c r="D2721" s="6"/>
      <c r="E2721" s="6"/>
      <c r="F2721" s="6"/>
      <c r="G2721" s="6"/>
      <c r="H2721" s="167"/>
      <c r="I2721" s="13"/>
    </row>
    <row r="2722" spans="1:9" ht="15">
      <c r="A2722" s="6"/>
      <c r="B2722" s="6"/>
      <c r="C2722" s="7"/>
      <c r="D2722" s="6"/>
      <c r="E2722" s="6"/>
      <c r="F2722" s="6"/>
      <c r="G2722" s="6"/>
      <c r="H2722" s="167"/>
      <c r="I2722" s="13"/>
    </row>
    <row r="2723" spans="1:9" ht="15">
      <c r="A2723" s="6"/>
      <c r="B2723" s="6"/>
      <c r="C2723" s="7"/>
      <c r="D2723" s="6"/>
      <c r="E2723" s="6"/>
      <c r="F2723" s="6"/>
      <c r="G2723" s="6"/>
      <c r="H2723" s="167"/>
      <c r="I2723" s="13"/>
    </row>
    <row r="2724" spans="1:9" ht="15">
      <c r="A2724" s="6"/>
      <c r="B2724" s="6"/>
      <c r="C2724" s="7"/>
      <c r="D2724" s="6"/>
      <c r="E2724" s="6"/>
      <c r="F2724" s="6"/>
      <c r="G2724" s="6"/>
      <c r="H2724" s="167"/>
      <c r="I2724" s="13"/>
    </row>
    <row r="2725" spans="1:9" ht="15">
      <c r="A2725" s="6"/>
      <c r="B2725" s="6"/>
      <c r="C2725" s="7"/>
      <c r="D2725" s="6"/>
      <c r="E2725" s="6"/>
      <c r="F2725" s="6"/>
      <c r="G2725" s="6"/>
      <c r="H2725" s="167"/>
      <c r="I2725" s="13"/>
    </row>
    <row r="2726" spans="1:9" ht="15">
      <c r="A2726" s="6"/>
      <c r="B2726" s="6"/>
      <c r="C2726" s="7"/>
      <c r="D2726" s="6"/>
      <c r="E2726" s="6"/>
      <c r="F2726" s="6"/>
      <c r="G2726" s="6"/>
      <c r="H2726" s="167"/>
      <c r="I2726" s="13"/>
    </row>
    <row r="2727" spans="1:9" ht="15">
      <c r="A2727" s="6"/>
      <c r="B2727" s="6"/>
      <c r="C2727" s="7"/>
      <c r="D2727" s="6"/>
      <c r="E2727" s="6"/>
      <c r="F2727" s="6"/>
      <c r="G2727" s="6"/>
      <c r="H2727" s="167"/>
      <c r="I2727" s="13"/>
    </row>
    <row r="2728" spans="1:9" ht="15">
      <c r="A2728" s="6"/>
      <c r="B2728" s="6"/>
      <c r="C2728" s="7"/>
      <c r="D2728" s="6"/>
      <c r="E2728" s="6"/>
      <c r="F2728" s="6"/>
      <c r="G2728" s="6"/>
      <c r="H2728" s="167"/>
      <c r="I2728" s="13"/>
    </row>
    <row r="2729" spans="1:9" ht="15">
      <c r="A2729" s="6"/>
      <c r="B2729" s="6"/>
      <c r="C2729" s="7"/>
      <c r="D2729" s="6"/>
      <c r="E2729" s="6"/>
      <c r="F2729" s="6"/>
      <c r="G2729" s="6"/>
      <c r="H2729" s="167"/>
      <c r="I2729" s="13"/>
    </row>
    <row r="2730" spans="1:9" ht="15">
      <c r="A2730" s="6"/>
      <c r="B2730" s="6"/>
      <c r="C2730" s="7"/>
      <c r="D2730" s="6"/>
      <c r="E2730" s="6"/>
      <c r="F2730" s="6"/>
      <c r="G2730" s="6"/>
      <c r="H2730" s="167"/>
      <c r="I2730" s="13"/>
    </row>
    <row r="2731" spans="1:9" ht="15">
      <c r="A2731" s="6"/>
      <c r="B2731" s="6"/>
      <c r="C2731" s="7"/>
      <c r="D2731" s="6"/>
      <c r="E2731" s="6"/>
      <c r="F2731" s="6"/>
      <c r="G2731" s="6"/>
      <c r="H2731" s="167"/>
      <c r="I2731" s="13"/>
    </row>
    <row r="2732" spans="1:9" ht="15">
      <c r="A2732" s="6"/>
      <c r="B2732" s="6"/>
      <c r="C2732" s="7"/>
      <c r="D2732" s="6"/>
      <c r="E2732" s="6"/>
      <c r="F2732" s="6"/>
      <c r="G2732" s="6"/>
      <c r="H2732" s="167"/>
      <c r="I2732" s="13"/>
    </row>
    <row r="2733" spans="1:9" ht="15">
      <c r="A2733" s="6"/>
      <c r="B2733" s="6"/>
      <c r="C2733" s="7"/>
      <c r="D2733" s="6"/>
      <c r="E2733" s="6"/>
      <c r="F2733" s="6"/>
      <c r="G2733" s="6"/>
      <c r="H2733" s="167"/>
      <c r="I2733" s="13"/>
    </row>
    <row r="2734" spans="1:9" ht="15">
      <c r="A2734" s="6"/>
      <c r="B2734" s="6"/>
      <c r="C2734" s="7"/>
      <c r="D2734" s="6"/>
      <c r="E2734" s="6"/>
      <c r="F2734" s="6"/>
      <c r="G2734" s="6"/>
      <c r="H2734" s="167"/>
      <c r="I2734" s="13"/>
    </row>
    <row r="2735" spans="1:9" ht="15">
      <c r="A2735" s="6"/>
      <c r="B2735" s="6"/>
      <c r="C2735" s="7"/>
      <c r="D2735" s="6"/>
      <c r="E2735" s="6"/>
      <c r="F2735" s="6"/>
      <c r="G2735" s="6"/>
      <c r="H2735" s="167"/>
      <c r="I2735" s="13"/>
    </row>
    <row r="2736" spans="1:9" ht="15">
      <c r="A2736" s="6"/>
      <c r="B2736" s="6"/>
      <c r="C2736" s="7"/>
      <c r="D2736" s="6"/>
      <c r="E2736" s="6"/>
      <c r="F2736" s="6"/>
      <c r="G2736" s="6"/>
      <c r="H2736" s="167"/>
      <c r="I2736" s="13"/>
    </row>
    <row r="2737" spans="1:9" ht="15">
      <c r="A2737" s="6"/>
      <c r="B2737" s="6"/>
      <c r="C2737" s="7"/>
      <c r="D2737" s="6"/>
      <c r="E2737" s="6"/>
      <c r="F2737" s="6"/>
      <c r="G2737" s="6"/>
      <c r="H2737" s="167"/>
      <c r="I2737" s="13"/>
    </row>
    <row r="2738" spans="1:9" ht="15">
      <c r="A2738" s="6"/>
      <c r="B2738" s="6"/>
      <c r="C2738" s="7"/>
      <c r="D2738" s="6"/>
      <c r="E2738" s="6"/>
      <c r="F2738" s="6"/>
      <c r="G2738" s="6"/>
      <c r="H2738" s="167"/>
      <c r="I2738" s="13"/>
    </row>
    <row r="2739" spans="1:9" ht="15">
      <c r="A2739" s="6"/>
      <c r="B2739" s="6"/>
      <c r="C2739" s="7"/>
      <c r="D2739" s="6"/>
      <c r="E2739" s="6"/>
      <c r="F2739" s="6"/>
      <c r="G2739" s="6"/>
      <c r="H2739" s="167"/>
      <c r="I2739" s="13"/>
    </row>
    <row r="2740" spans="1:9" ht="15">
      <c r="A2740" s="6"/>
      <c r="B2740" s="6"/>
      <c r="C2740" s="7"/>
      <c r="D2740" s="6"/>
      <c r="E2740" s="6"/>
      <c r="F2740" s="6"/>
      <c r="G2740" s="6"/>
      <c r="H2740" s="167"/>
      <c r="I2740" s="13"/>
    </row>
    <row r="2741" spans="1:9" ht="15">
      <c r="A2741" s="6"/>
      <c r="B2741" s="6"/>
      <c r="C2741" s="7"/>
      <c r="D2741" s="6"/>
      <c r="E2741" s="6"/>
      <c r="F2741" s="6"/>
      <c r="G2741" s="6"/>
      <c r="H2741" s="167"/>
      <c r="I2741" s="13"/>
    </row>
    <row r="2742" spans="1:9" ht="15">
      <c r="A2742" s="6"/>
      <c r="B2742" s="6"/>
      <c r="C2742" s="7"/>
      <c r="D2742" s="6"/>
      <c r="E2742" s="6"/>
      <c r="F2742" s="6"/>
      <c r="G2742" s="6"/>
      <c r="H2742" s="167"/>
      <c r="I2742" s="13"/>
    </row>
    <row r="2743" spans="1:9" ht="15">
      <c r="A2743" s="6"/>
      <c r="B2743" s="6"/>
      <c r="C2743" s="7"/>
      <c r="D2743" s="6"/>
      <c r="E2743" s="6"/>
      <c r="F2743" s="6"/>
      <c r="G2743" s="6"/>
      <c r="H2743" s="167"/>
      <c r="I2743" s="13"/>
    </row>
    <row r="2744" spans="1:9" ht="15">
      <c r="A2744" s="6"/>
      <c r="B2744" s="6"/>
      <c r="C2744" s="7"/>
      <c r="D2744" s="6"/>
      <c r="E2744" s="6"/>
      <c r="F2744" s="6"/>
      <c r="G2744" s="6"/>
      <c r="H2744" s="167"/>
      <c r="I2744" s="13"/>
    </row>
    <row r="2745" spans="1:9" ht="15">
      <c r="A2745" s="751" t="s">
        <v>994</v>
      </c>
      <c r="B2745" s="751"/>
      <c r="C2745" s="751"/>
      <c r="D2745" s="751"/>
      <c r="E2745" s="751"/>
      <c r="F2745" s="751"/>
      <c r="G2745" s="751"/>
      <c r="H2745" s="751"/>
      <c r="I2745" s="13"/>
    </row>
    <row r="2746" spans="1:9" ht="15">
      <c r="A2746" s="733" t="s">
        <v>831</v>
      </c>
      <c r="B2746" s="733"/>
      <c r="C2746" s="733"/>
      <c r="D2746" s="733"/>
      <c r="E2746" s="733"/>
      <c r="F2746" s="733"/>
      <c r="G2746" s="733"/>
      <c r="H2746" s="733"/>
      <c r="I2746" s="13"/>
    </row>
    <row r="2747" spans="1:9" ht="15">
      <c r="A2747" s="745" t="s">
        <v>647</v>
      </c>
      <c r="B2747" s="745"/>
      <c r="C2747" s="745"/>
      <c r="D2747" s="745"/>
      <c r="E2747" s="745"/>
      <c r="F2747" s="745"/>
      <c r="G2747" s="745"/>
      <c r="H2747" s="745"/>
      <c r="I2747" s="13"/>
    </row>
    <row r="2748" spans="1:9" ht="15">
      <c r="A2748" s="157"/>
      <c r="B2748" s="157"/>
      <c r="C2748" s="157"/>
      <c r="D2748" s="157"/>
      <c r="E2748" s="157"/>
      <c r="F2748" s="157"/>
      <c r="G2748" s="157"/>
      <c r="H2748" s="157"/>
      <c r="I2748" s="13"/>
    </row>
    <row r="2749" spans="1:9" ht="15">
      <c r="A2749" s="6"/>
      <c r="B2749" s="746" t="s">
        <v>1086</v>
      </c>
      <c r="C2749" s="746"/>
      <c r="D2749" s="746"/>
      <c r="E2749" s="6"/>
      <c r="F2749" s="6"/>
      <c r="G2749" s="6"/>
      <c r="H2749" s="167"/>
      <c r="I2749" s="13"/>
    </row>
    <row r="2750" spans="1:9" ht="15">
      <c r="A2750" s="6"/>
      <c r="B2750" s="746" t="s">
        <v>1087</v>
      </c>
      <c r="C2750" s="746"/>
      <c r="D2750" s="746"/>
      <c r="E2750" s="6">
        <v>5</v>
      </c>
      <c r="F2750" s="6" t="s">
        <v>1135</v>
      </c>
      <c r="G2750" s="6"/>
      <c r="H2750" s="167"/>
      <c r="I2750" s="13"/>
    </row>
    <row r="2751" spans="1:9" ht="15">
      <c r="A2751" s="6"/>
      <c r="B2751" s="744" t="s">
        <v>837</v>
      </c>
      <c r="C2751" s="744"/>
      <c r="D2751" s="744"/>
      <c r="E2751" s="6"/>
      <c r="F2751" s="6"/>
      <c r="G2751" s="6"/>
      <c r="H2751" s="167"/>
      <c r="I2751" s="13"/>
    </row>
    <row r="2752" spans="1:9" ht="15">
      <c r="A2752" s="6"/>
      <c r="B2752" s="744" t="s">
        <v>838</v>
      </c>
      <c r="C2752" s="744"/>
      <c r="D2752" s="744"/>
      <c r="E2752" s="6"/>
      <c r="F2752" s="6"/>
      <c r="G2752" s="6"/>
      <c r="H2752" s="167"/>
      <c r="I2752" s="13"/>
    </row>
    <row r="2753" spans="1:9" ht="15">
      <c r="A2753" s="6"/>
      <c r="B2753" s="744" t="s">
        <v>839</v>
      </c>
      <c r="C2753" s="744"/>
      <c r="D2753" s="744"/>
      <c r="E2753" s="6">
        <v>1.15</v>
      </c>
      <c r="F2753" s="400" t="s">
        <v>840</v>
      </c>
      <c r="G2753" s="733">
        <v>2.313</v>
      </c>
      <c r="H2753" s="733"/>
      <c r="I2753" s="13"/>
    </row>
    <row r="2754" spans="1:9" ht="15">
      <c r="A2754" s="6"/>
      <c r="B2754" s="744" t="s">
        <v>841</v>
      </c>
      <c r="C2754" s="744"/>
      <c r="D2754" s="744"/>
      <c r="E2754" s="6"/>
      <c r="F2754" s="6"/>
      <c r="G2754" s="6"/>
      <c r="H2754" s="167"/>
      <c r="I2754" s="13"/>
    </row>
    <row r="2755" spans="1:9" ht="15">
      <c r="A2755" s="6"/>
      <c r="B2755" s="744" t="s">
        <v>842</v>
      </c>
      <c r="C2755" s="744"/>
      <c r="D2755" s="744"/>
      <c r="E2755" s="6">
        <v>1.11</v>
      </c>
      <c r="F2755" s="6"/>
      <c r="G2755" s="6"/>
      <c r="H2755" s="167"/>
      <c r="I2755" s="13"/>
    </row>
    <row r="2756" spans="1:9" ht="15">
      <c r="A2756" s="6"/>
      <c r="B2756" s="744" t="s">
        <v>843</v>
      </c>
      <c r="C2756" s="744"/>
      <c r="D2756" s="744"/>
      <c r="E2756" s="6">
        <v>1.07</v>
      </c>
      <c r="F2756" s="6"/>
      <c r="G2756" s="6"/>
      <c r="H2756" s="167"/>
      <c r="I2756" s="13"/>
    </row>
    <row r="2757" spans="1:9" ht="15">
      <c r="A2757" s="123"/>
      <c r="B2757" s="566"/>
      <c r="C2757" s="123"/>
      <c r="D2757" s="544" t="s">
        <v>1049</v>
      </c>
      <c r="E2757" s="123" t="s">
        <v>1050</v>
      </c>
      <c r="F2757" s="703"/>
      <c r="G2757" s="705"/>
      <c r="H2757" s="545" t="s">
        <v>1051</v>
      </c>
      <c r="I2757" s="13"/>
    </row>
    <row r="2758" spans="1:9" ht="15">
      <c r="A2758" s="9" t="s">
        <v>1052</v>
      </c>
      <c r="B2758" s="546" t="s">
        <v>1091</v>
      </c>
      <c r="C2758" s="9" t="s">
        <v>1054</v>
      </c>
      <c r="D2758" s="9" t="s">
        <v>1055</v>
      </c>
      <c r="E2758" s="9" t="s">
        <v>335</v>
      </c>
      <c r="F2758" s="727" t="s">
        <v>1056</v>
      </c>
      <c r="G2758" s="728"/>
      <c r="H2758" s="101" t="s">
        <v>1057</v>
      </c>
      <c r="I2758" s="13"/>
    </row>
    <row r="2759" spans="1:9" ht="15">
      <c r="A2759" s="9" t="s">
        <v>539</v>
      </c>
      <c r="B2759" s="546"/>
      <c r="C2759" s="9" t="s">
        <v>309</v>
      </c>
      <c r="D2759" s="9" t="s">
        <v>1058</v>
      </c>
      <c r="E2759" s="9" t="s">
        <v>501</v>
      </c>
      <c r="F2759" s="742"/>
      <c r="G2759" s="743"/>
      <c r="H2759" s="101" t="s">
        <v>311</v>
      </c>
      <c r="I2759" s="13"/>
    </row>
    <row r="2760" spans="1:9" ht="15">
      <c r="A2760" s="9"/>
      <c r="B2760" s="567"/>
      <c r="C2760" s="9"/>
      <c r="D2760" s="113" t="s">
        <v>1059</v>
      </c>
      <c r="E2760" s="113"/>
      <c r="F2760" s="706"/>
      <c r="G2760" s="707"/>
      <c r="H2760" s="547"/>
      <c r="I2760" s="13"/>
    </row>
    <row r="2761" spans="1:9" ht="15">
      <c r="A2761" s="148">
        <v>1</v>
      </c>
      <c r="B2761" s="171">
        <v>2</v>
      </c>
      <c r="C2761" s="148">
        <v>3</v>
      </c>
      <c r="D2761" s="169">
        <v>4</v>
      </c>
      <c r="E2761" s="148">
        <v>5</v>
      </c>
      <c r="F2761" s="706">
        <v>6</v>
      </c>
      <c r="G2761" s="707"/>
      <c r="H2761" s="149">
        <v>7</v>
      </c>
      <c r="I2761" s="13"/>
    </row>
    <row r="2762" spans="1:9" ht="15">
      <c r="A2762" s="123" t="s">
        <v>343</v>
      </c>
      <c r="B2762" s="505" t="s">
        <v>1060</v>
      </c>
      <c r="C2762" s="123" t="s">
        <v>342</v>
      </c>
      <c r="D2762" s="398"/>
      <c r="E2762" s="548"/>
      <c r="F2762" s="703"/>
      <c r="G2762" s="705"/>
      <c r="H2762" s="545">
        <f>H2763+H2764</f>
        <v>7334.54</v>
      </c>
      <c r="I2762" s="13"/>
    </row>
    <row r="2763" spans="1:9" ht="15">
      <c r="A2763" s="9"/>
      <c r="B2763" s="505" t="s">
        <v>632</v>
      </c>
      <c r="C2763" s="9" t="s">
        <v>1061</v>
      </c>
      <c r="D2763" s="172">
        <v>539</v>
      </c>
      <c r="E2763" s="159">
        <f>D2763*G2753</f>
        <v>1246.71</v>
      </c>
      <c r="F2763" s="747">
        <v>5</v>
      </c>
      <c r="G2763" s="748"/>
      <c r="H2763" s="101">
        <f>E2763*F2763</f>
        <v>6233.55</v>
      </c>
      <c r="I2763" s="13"/>
    </row>
    <row r="2764" spans="1:9" ht="15">
      <c r="A2764" s="9"/>
      <c r="B2764" s="505" t="s">
        <v>246</v>
      </c>
      <c r="C2764" s="9" t="s">
        <v>1061</v>
      </c>
      <c r="D2764" s="574">
        <v>476</v>
      </c>
      <c r="E2764" s="159">
        <f>D2764*G2753</f>
        <v>1100.99</v>
      </c>
      <c r="F2764" s="747">
        <v>1</v>
      </c>
      <c r="G2764" s="748"/>
      <c r="H2764" s="101">
        <f>E2764*F2764</f>
        <v>1100.99</v>
      </c>
      <c r="I2764" s="13"/>
    </row>
    <row r="2765" spans="1:9" ht="15">
      <c r="A2765" s="9" t="s">
        <v>349</v>
      </c>
      <c r="B2765" s="13" t="s">
        <v>1062</v>
      </c>
      <c r="C2765" s="9" t="s">
        <v>342</v>
      </c>
      <c r="D2765" s="172"/>
      <c r="E2765" s="10"/>
      <c r="F2765" s="727"/>
      <c r="G2765" s="728"/>
      <c r="H2765" s="101">
        <f>H2762*0.079</f>
        <v>579.43</v>
      </c>
      <c r="I2765" s="13"/>
    </row>
    <row r="2766" spans="1:9" ht="15">
      <c r="A2766" s="9" t="s">
        <v>355</v>
      </c>
      <c r="B2766" s="13" t="s">
        <v>1063</v>
      </c>
      <c r="C2766" s="9" t="s">
        <v>342</v>
      </c>
      <c r="D2766" s="172"/>
      <c r="E2766" s="10"/>
      <c r="F2766" s="727"/>
      <c r="G2766" s="728"/>
      <c r="H2766" s="101">
        <f>H2762+H2765</f>
        <v>7913.97</v>
      </c>
      <c r="I2766" s="13"/>
    </row>
    <row r="2767" spans="1:9" ht="15">
      <c r="A2767" s="9" t="s">
        <v>807</v>
      </c>
      <c r="B2767" s="13" t="s">
        <v>1064</v>
      </c>
      <c r="C2767" s="9" t="s">
        <v>342</v>
      </c>
      <c r="D2767" s="172"/>
      <c r="E2767" s="10"/>
      <c r="F2767" s="727"/>
      <c r="G2767" s="728"/>
      <c r="H2767" s="101">
        <f>H2766*1.15</f>
        <v>9101.07</v>
      </c>
      <c r="I2767" s="13"/>
    </row>
    <row r="2768" spans="1:9" ht="27" customHeight="1">
      <c r="A2768" s="9" t="s">
        <v>808</v>
      </c>
      <c r="B2768" s="581" t="s">
        <v>999</v>
      </c>
      <c r="C2768" s="9" t="s">
        <v>342</v>
      </c>
      <c r="D2768" s="172"/>
      <c r="E2768" s="10"/>
      <c r="F2768" s="727"/>
      <c r="G2768" s="728"/>
      <c r="H2768" s="101">
        <f>H2767*0.3</f>
        <v>2730.32</v>
      </c>
      <c r="I2768" s="13"/>
    </row>
    <row r="2769" spans="1:9" ht="15">
      <c r="A2769" s="9">
        <v>6</v>
      </c>
      <c r="B2769" s="112" t="s">
        <v>798</v>
      </c>
      <c r="C2769" s="9" t="s">
        <v>799</v>
      </c>
      <c r="D2769" s="516">
        <f>H2775</f>
        <v>15.85</v>
      </c>
      <c r="E2769" s="101"/>
      <c r="F2769" s="749">
        <v>1</v>
      </c>
      <c r="G2769" s="750"/>
      <c r="H2769" s="101">
        <f>D2769*F2769</f>
        <v>15.85</v>
      </c>
      <c r="I2769" s="13"/>
    </row>
    <row r="2770" spans="1:9" ht="15">
      <c r="A2770" s="9"/>
      <c r="B2770" s="552" t="s">
        <v>800</v>
      </c>
      <c r="C2770" s="9"/>
      <c r="D2770" s="9"/>
      <c r="E2770" s="146"/>
      <c r="F2770" s="736"/>
      <c r="G2770" s="737"/>
      <c r="H2770" s="101"/>
      <c r="I2770" s="13"/>
    </row>
    <row r="2771" spans="1:9" ht="15">
      <c r="A2771" s="9"/>
      <c r="B2771" s="112" t="s">
        <v>801</v>
      </c>
      <c r="C2771" s="9" t="s">
        <v>777</v>
      </c>
      <c r="D2771" s="554">
        <f>"мат"!E89</f>
        <v>250</v>
      </c>
      <c r="E2771" s="101"/>
      <c r="F2771" s="738">
        <v>0.012</v>
      </c>
      <c r="G2771" s="739"/>
      <c r="H2771" s="101">
        <f>D2771*F2771*1.11</f>
        <v>3.33</v>
      </c>
      <c r="I2771" s="13"/>
    </row>
    <row r="2772" spans="1:9" ht="15">
      <c r="A2772" s="9"/>
      <c r="B2772" s="112" t="s">
        <v>802</v>
      </c>
      <c r="C2772" s="9" t="s">
        <v>697</v>
      </c>
      <c r="D2772" s="101">
        <f>"мат"!E90</f>
        <v>13</v>
      </c>
      <c r="E2772" s="555"/>
      <c r="F2772" s="736">
        <v>0.08</v>
      </c>
      <c r="G2772" s="737"/>
      <c r="H2772" s="101">
        <f>D2772*F2772*1.11</f>
        <v>1.15</v>
      </c>
      <c r="I2772" s="13"/>
    </row>
    <row r="2773" spans="1:9" ht="15">
      <c r="A2773" s="9"/>
      <c r="B2773" s="112" t="s">
        <v>803</v>
      </c>
      <c r="C2773" s="9" t="s">
        <v>697</v>
      </c>
      <c r="D2773" s="101">
        <f>"мат"!E91</f>
        <v>23</v>
      </c>
      <c r="E2773" s="555"/>
      <c r="F2773" s="738">
        <v>0.007</v>
      </c>
      <c r="G2773" s="739"/>
      <c r="H2773" s="101">
        <f>D2773*F2773*1.11</f>
        <v>0.18</v>
      </c>
      <c r="I2773" s="13"/>
    </row>
    <row r="2774" spans="1:9" ht="15">
      <c r="A2774" s="11"/>
      <c r="B2774" s="113" t="s">
        <v>804</v>
      </c>
      <c r="C2774" s="11" t="s">
        <v>772</v>
      </c>
      <c r="D2774" s="556">
        <f>"мат"!E80</f>
        <v>3.108</v>
      </c>
      <c r="E2774" s="557"/>
      <c r="F2774" s="740">
        <v>3.6</v>
      </c>
      <c r="G2774" s="741"/>
      <c r="H2774" s="547">
        <f>D2774*F2774</f>
        <v>11.19</v>
      </c>
      <c r="I2774" s="13"/>
    </row>
    <row r="2775" spans="1:9" ht="15">
      <c r="A2775" s="9"/>
      <c r="B2775" s="112" t="s">
        <v>805</v>
      </c>
      <c r="C2775" s="9" t="s">
        <v>342</v>
      </c>
      <c r="D2775" s="9"/>
      <c r="E2775" s="146"/>
      <c r="F2775" s="731"/>
      <c r="G2775" s="732"/>
      <c r="H2775" s="545">
        <f>SUM(H2771:H2774)</f>
        <v>15.85</v>
      </c>
      <c r="I2775" s="13"/>
    </row>
    <row r="2776" spans="1:9" ht="15">
      <c r="A2776" s="11" t="s">
        <v>810</v>
      </c>
      <c r="B2776" s="13" t="s">
        <v>1065</v>
      </c>
      <c r="C2776" s="11" t="s">
        <v>342</v>
      </c>
      <c r="D2776" s="172"/>
      <c r="E2776" s="10"/>
      <c r="F2776" s="706"/>
      <c r="G2776" s="708"/>
      <c r="H2776" s="547">
        <f>H2786*1.07</f>
        <v>48.27</v>
      </c>
      <c r="I2776" s="13"/>
    </row>
    <row r="2777" spans="1:9" ht="15">
      <c r="A2777" s="558" t="s">
        <v>811</v>
      </c>
      <c r="B2777" s="559" t="s">
        <v>806</v>
      </c>
      <c r="C2777" s="11" t="s">
        <v>342</v>
      </c>
      <c r="D2777" s="148"/>
      <c r="E2777" s="170"/>
      <c r="F2777" s="729"/>
      <c r="G2777" s="730"/>
      <c r="H2777" s="560">
        <f>H2767+H2768+H2769+H2776</f>
        <v>11895.51</v>
      </c>
      <c r="I2777" s="13"/>
    </row>
    <row r="2778" spans="1:9" ht="15">
      <c r="A2778" s="11" t="s">
        <v>812</v>
      </c>
      <c r="B2778" s="561" t="s">
        <v>1066</v>
      </c>
      <c r="C2778" s="11" t="s">
        <v>342</v>
      </c>
      <c r="D2778" s="11"/>
      <c r="E2778" s="169"/>
      <c r="F2778" s="729"/>
      <c r="G2778" s="730"/>
      <c r="H2778" s="560">
        <f>H2777</f>
        <v>11895.51</v>
      </c>
      <c r="I2778" s="13"/>
    </row>
    <row r="2779" spans="1:9" ht="15">
      <c r="A2779" s="733" t="s">
        <v>1743</v>
      </c>
      <c r="B2779" s="733"/>
      <c r="C2779" s="733"/>
      <c r="D2779" s="733"/>
      <c r="E2779" s="733"/>
      <c r="F2779" s="733"/>
      <c r="G2779" s="733"/>
      <c r="H2779" s="733"/>
      <c r="I2779" s="13"/>
    </row>
    <row r="2780" spans="1:9" ht="15">
      <c r="A2780" s="707" t="s">
        <v>1068</v>
      </c>
      <c r="B2780" s="707"/>
      <c r="C2780" s="707"/>
      <c r="D2780" s="707"/>
      <c r="E2780" s="707"/>
      <c r="F2780" s="707"/>
      <c r="G2780" s="707"/>
      <c r="H2780" s="707"/>
      <c r="I2780" s="13"/>
    </row>
    <row r="2781" spans="1:9" ht="15">
      <c r="A2781" s="123" t="s">
        <v>1052</v>
      </c>
      <c r="B2781" s="397" t="s">
        <v>844</v>
      </c>
      <c r="C2781" s="123"/>
      <c r="D2781" s="397" t="s">
        <v>1069</v>
      </c>
      <c r="E2781" s="123" t="s">
        <v>1070</v>
      </c>
      <c r="F2781" s="703" t="s">
        <v>1071</v>
      </c>
      <c r="G2781" s="705"/>
      <c r="H2781" s="545" t="s">
        <v>1072</v>
      </c>
      <c r="I2781" s="13"/>
    </row>
    <row r="2782" spans="1:9" ht="15">
      <c r="A2782" s="9" t="s">
        <v>539</v>
      </c>
      <c r="B2782" s="10" t="s">
        <v>491</v>
      </c>
      <c r="C2782" s="9" t="s">
        <v>1073</v>
      </c>
      <c r="D2782" s="10" t="s">
        <v>1074</v>
      </c>
      <c r="E2782" s="9" t="s">
        <v>1075</v>
      </c>
      <c r="F2782" s="727" t="s">
        <v>1076</v>
      </c>
      <c r="G2782" s="728"/>
      <c r="H2782" s="101" t="s">
        <v>1077</v>
      </c>
      <c r="I2782" s="13"/>
    </row>
    <row r="2783" spans="1:9" ht="15">
      <c r="A2783" s="9"/>
      <c r="B2783" s="10" t="s">
        <v>1078</v>
      </c>
      <c r="C2783" s="9" t="s">
        <v>1079</v>
      </c>
      <c r="D2783" s="10" t="s">
        <v>342</v>
      </c>
      <c r="E2783" s="9" t="s">
        <v>1080</v>
      </c>
      <c r="F2783" s="727" t="s">
        <v>1081</v>
      </c>
      <c r="G2783" s="728"/>
      <c r="H2783" s="101" t="s">
        <v>1082</v>
      </c>
      <c r="I2783" s="13"/>
    </row>
    <row r="2784" spans="1:9" ht="15">
      <c r="A2784" s="11"/>
      <c r="B2784" s="241"/>
      <c r="C2784" s="11"/>
      <c r="D2784" s="241"/>
      <c r="E2784" s="11" t="s">
        <v>1083</v>
      </c>
      <c r="F2784" s="706"/>
      <c r="G2784" s="708"/>
      <c r="H2784" s="547" t="s">
        <v>1084</v>
      </c>
      <c r="I2784" s="13"/>
    </row>
    <row r="2785" spans="1:9" ht="30">
      <c r="A2785" s="123" t="s">
        <v>343</v>
      </c>
      <c r="B2785" s="396" t="s">
        <v>1582</v>
      </c>
      <c r="C2785" s="123">
        <v>1</v>
      </c>
      <c r="D2785" s="7">
        <v>38548</v>
      </c>
      <c r="E2785" s="123">
        <v>40</v>
      </c>
      <c r="F2785" s="703">
        <v>1</v>
      </c>
      <c r="G2785" s="705"/>
      <c r="H2785" s="562">
        <f>F2785*45.11</f>
        <v>45.11</v>
      </c>
      <c r="I2785" s="13"/>
    </row>
    <row r="2786" spans="1:9" ht="15">
      <c r="A2786" s="155"/>
      <c r="B2786" s="563" t="s">
        <v>701</v>
      </c>
      <c r="C2786" s="148"/>
      <c r="D2786" s="170"/>
      <c r="E2786" s="148"/>
      <c r="F2786" s="729"/>
      <c r="G2786" s="730"/>
      <c r="H2786" s="560">
        <f>H2785</f>
        <v>45.11</v>
      </c>
      <c r="I2786" s="13"/>
    </row>
    <row r="2787" spans="1:9" ht="15">
      <c r="A2787" s="6"/>
      <c r="B2787" s="6"/>
      <c r="C2787" s="7"/>
      <c r="D2787" s="6"/>
      <c r="E2787" s="6"/>
      <c r="F2787" s="6"/>
      <c r="G2787" s="6"/>
      <c r="H2787" s="167"/>
      <c r="I2787" s="13"/>
    </row>
    <row r="2788" spans="1:9" ht="15">
      <c r="A2788" s="6"/>
      <c r="B2788" s="6"/>
      <c r="C2788" s="7"/>
      <c r="D2788" s="6"/>
      <c r="E2788" s="6"/>
      <c r="F2788" s="6"/>
      <c r="G2788" s="6"/>
      <c r="H2788" s="167"/>
      <c r="I2788" s="13"/>
    </row>
    <row r="2789" spans="1:9" ht="15">
      <c r="A2789" s="6"/>
      <c r="B2789" s="6"/>
      <c r="C2789" s="7"/>
      <c r="D2789" s="6"/>
      <c r="E2789" s="6"/>
      <c r="F2789" s="6"/>
      <c r="G2789" s="6"/>
      <c r="H2789" s="167"/>
      <c r="I2789" s="13"/>
    </row>
    <row r="2790" spans="1:9" ht="15">
      <c r="A2790" s="6"/>
      <c r="B2790" s="6"/>
      <c r="C2790" s="7"/>
      <c r="D2790" s="6"/>
      <c r="E2790" s="6"/>
      <c r="F2790" s="6"/>
      <c r="G2790" s="6"/>
      <c r="H2790" s="167"/>
      <c r="I2790" s="13"/>
    </row>
    <row r="2791" spans="1:9" ht="15">
      <c r="A2791" s="6"/>
      <c r="B2791" s="6"/>
      <c r="C2791" s="7"/>
      <c r="D2791" s="6"/>
      <c r="E2791" s="6"/>
      <c r="F2791" s="6"/>
      <c r="G2791" s="6"/>
      <c r="H2791" s="167"/>
      <c r="I2791" s="13"/>
    </row>
    <row r="2792" spans="1:9" ht="15">
      <c r="A2792" s="6"/>
      <c r="B2792" s="6"/>
      <c r="C2792" s="7"/>
      <c r="D2792" s="6"/>
      <c r="E2792" s="6"/>
      <c r="F2792" s="6"/>
      <c r="G2792" s="6"/>
      <c r="H2792" s="167"/>
      <c r="I2792" s="150"/>
    </row>
    <row r="2793" spans="1:9" ht="15">
      <c r="A2793" s="6"/>
      <c r="B2793" s="6"/>
      <c r="C2793" s="7"/>
      <c r="D2793" s="6"/>
      <c r="E2793" s="6"/>
      <c r="F2793" s="6"/>
      <c r="G2793" s="6"/>
      <c r="H2793" s="167"/>
      <c r="I2793" s="150"/>
    </row>
    <row r="2794" spans="1:9" ht="12.75" customHeight="1">
      <c r="A2794" s="6"/>
      <c r="B2794" s="6"/>
      <c r="C2794" s="7"/>
      <c r="D2794" s="6"/>
      <c r="E2794" s="6"/>
      <c r="F2794" s="6"/>
      <c r="G2794" s="6"/>
      <c r="H2794" s="167"/>
      <c r="I2794" s="222"/>
    </row>
    <row r="2795" spans="1:9" ht="12.75" customHeight="1">
      <c r="A2795" s="6"/>
      <c r="B2795" s="6"/>
      <c r="C2795" s="7"/>
      <c r="D2795" s="6"/>
      <c r="E2795" s="6"/>
      <c r="F2795" s="6"/>
      <c r="G2795" s="6"/>
      <c r="H2795" s="167"/>
      <c r="I2795" s="222"/>
    </row>
    <row r="2796" spans="1:9" ht="12.75" customHeight="1">
      <c r="A2796" s="6"/>
      <c r="B2796" s="6"/>
      <c r="C2796" s="7"/>
      <c r="D2796" s="6"/>
      <c r="E2796" s="6"/>
      <c r="F2796" s="6"/>
      <c r="G2796" s="6"/>
      <c r="H2796" s="167"/>
      <c r="I2796" s="222"/>
    </row>
    <row r="2797" spans="1:9" ht="12.75" customHeight="1">
      <c r="A2797" s="6"/>
      <c r="B2797" s="6"/>
      <c r="C2797" s="7"/>
      <c r="D2797" s="6"/>
      <c r="E2797" s="6"/>
      <c r="F2797" s="6"/>
      <c r="G2797" s="6"/>
      <c r="H2797" s="167"/>
      <c r="I2797" s="222"/>
    </row>
    <row r="2798" spans="1:9" ht="12.75" customHeight="1">
      <c r="A2798" s="6"/>
      <c r="B2798" s="6"/>
      <c r="C2798" s="7"/>
      <c r="D2798" s="6"/>
      <c r="E2798" s="6"/>
      <c r="F2798" s="6"/>
      <c r="G2798" s="6"/>
      <c r="H2798" s="167"/>
      <c r="I2798" s="222"/>
    </row>
    <row r="2799" spans="1:9" ht="12.75" customHeight="1">
      <c r="A2799" s="6"/>
      <c r="B2799" s="6"/>
      <c r="C2799" s="7"/>
      <c r="D2799" s="6"/>
      <c r="E2799" s="6"/>
      <c r="F2799" s="6"/>
      <c r="G2799" s="6"/>
      <c r="H2799" s="167"/>
      <c r="I2799" s="222"/>
    </row>
    <row r="2800" spans="1:9" ht="12.75" customHeight="1">
      <c r="A2800" s="6"/>
      <c r="B2800" s="6"/>
      <c r="C2800" s="7"/>
      <c r="D2800" s="6"/>
      <c r="E2800" s="6"/>
      <c r="F2800" s="6"/>
      <c r="G2800" s="6"/>
      <c r="H2800" s="167"/>
      <c r="I2800" s="222"/>
    </row>
    <row r="2801" spans="1:9" ht="12.75" customHeight="1">
      <c r="A2801" s="6"/>
      <c r="B2801" s="6"/>
      <c r="C2801" s="7"/>
      <c r="D2801" s="6"/>
      <c r="E2801" s="6"/>
      <c r="F2801" s="6"/>
      <c r="G2801" s="6"/>
      <c r="H2801" s="167"/>
      <c r="I2801" s="222"/>
    </row>
    <row r="2802" spans="1:9" ht="12.75" customHeight="1">
      <c r="A2802" s="6"/>
      <c r="B2802" s="6"/>
      <c r="C2802" s="7"/>
      <c r="D2802" s="6"/>
      <c r="E2802" s="6"/>
      <c r="F2802" s="6"/>
      <c r="G2802" s="6"/>
      <c r="H2802" s="167"/>
      <c r="I2802" s="222"/>
    </row>
    <row r="2803" spans="1:9" ht="12.75" customHeight="1">
      <c r="A2803" s="6"/>
      <c r="B2803" s="6"/>
      <c r="C2803" s="7"/>
      <c r="D2803" s="6"/>
      <c r="E2803" s="6"/>
      <c r="F2803" s="6"/>
      <c r="G2803" s="6"/>
      <c r="H2803" s="167"/>
      <c r="I2803" s="222"/>
    </row>
    <row r="2804" spans="1:9" ht="12.75" customHeight="1">
      <c r="A2804" s="6"/>
      <c r="B2804" s="6"/>
      <c r="C2804" s="7"/>
      <c r="D2804" s="6"/>
      <c r="E2804" s="6"/>
      <c r="F2804" s="6"/>
      <c r="G2804" s="6"/>
      <c r="H2804" s="167"/>
      <c r="I2804" s="222"/>
    </row>
    <row r="2805" spans="1:9" ht="12.75" customHeight="1">
      <c r="A2805" s="6"/>
      <c r="B2805" s="6"/>
      <c r="C2805" s="7"/>
      <c r="D2805" s="6"/>
      <c r="E2805" s="6"/>
      <c r="F2805" s="6"/>
      <c r="G2805" s="6"/>
      <c r="H2805" s="167"/>
      <c r="I2805" s="222"/>
    </row>
    <row r="2806" spans="1:9" ht="12.75" customHeight="1">
      <c r="A2806" s="6"/>
      <c r="B2806" s="6"/>
      <c r="C2806" s="7"/>
      <c r="D2806" s="6"/>
      <c r="E2806" s="6"/>
      <c r="F2806" s="6"/>
      <c r="G2806" s="6"/>
      <c r="H2806" s="167"/>
      <c r="I2806" s="222"/>
    </row>
    <row r="2807" spans="1:9" ht="13.5" customHeight="1">
      <c r="A2807" s="733" t="s">
        <v>995</v>
      </c>
      <c r="B2807" s="733"/>
      <c r="C2807" s="733"/>
      <c r="D2807" s="733"/>
      <c r="E2807" s="733"/>
      <c r="F2807" s="733"/>
      <c r="G2807" s="733"/>
      <c r="H2807" s="733"/>
      <c r="I2807" s="157"/>
    </row>
    <row r="2808" spans="1:9" ht="15">
      <c r="A2808" s="733" t="s">
        <v>831</v>
      </c>
      <c r="B2808" s="733"/>
      <c r="C2808" s="733"/>
      <c r="D2808" s="733"/>
      <c r="E2808" s="733"/>
      <c r="F2808" s="733"/>
      <c r="G2808" s="733"/>
      <c r="H2808" s="733"/>
      <c r="I2808" s="6"/>
    </row>
    <row r="2809" spans="1:9" ht="15">
      <c r="A2809" s="753" t="s">
        <v>1168</v>
      </c>
      <c r="B2809" s="753"/>
      <c r="C2809" s="753"/>
      <c r="D2809" s="753"/>
      <c r="E2809" s="753"/>
      <c r="F2809" s="753"/>
      <c r="G2809" s="753"/>
      <c r="H2809" s="753"/>
      <c r="I2809" s="6"/>
    </row>
    <row r="2810" spans="1:9" ht="15">
      <c r="A2810" s="745"/>
      <c r="B2810" s="745"/>
      <c r="C2810" s="745"/>
      <c r="D2810" s="745"/>
      <c r="E2810" s="745"/>
      <c r="F2810" s="745"/>
      <c r="G2810" s="745"/>
      <c r="H2810" s="745"/>
      <c r="I2810" s="6"/>
    </row>
    <row r="2811" spans="1:9" ht="15">
      <c r="A2811" s="6"/>
      <c r="B2811" s="746" t="s">
        <v>1086</v>
      </c>
      <c r="C2811" s="746"/>
      <c r="D2811" s="746"/>
      <c r="E2811" s="6">
        <v>1</v>
      </c>
      <c r="F2811" s="6" t="s">
        <v>1169</v>
      </c>
      <c r="G2811" s="6"/>
      <c r="H2811" s="6"/>
      <c r="I2811" s="6"/>
    </row>
    <row r="2812" spans="1:9" ht="15">
      <c r="A2812" s="6"/>
      <c r="B2812" s="746" t="s">
        <v>1087</v>
      </c>
      <c r="C2812" s="746"/>
      <c r="D2812" s="746"/>
      <c r="E2812" s="6">
        <v>5.56</v>
      </c>
      <c r="F2812" s="6" t="s">
        <v>1170</v>
      </c>
      <c r="G2812" s="6"/>
      <c r="H2812" s="6"/>
      <c r="I2812" s="6"/>
    </row>
    <row r="2813" spans="1:9" ht="15">
      <c r="A2813" s="6"/>
      <c r="B2813" s="744" t="s">
        <v>837</v>
      </c>
      <c r="C2813" s="744"/>
      <c r="D2813" s="744"/>
      <c r="E2813" s="6"/>
      <c r="F2813" s="6"/>
      <c r="G2813" s="6"/>
      <c r="H2813" s="6"/>
      <c r="I2813" s="6"/>
    </row>
    <row r="2814" spans="1:9" ht="15">
      <c r="A2814" s="6"/>
      <c r="B2814" s="744" t="s">
        <v>838</v>
      </c>
      <c r="C2814" s="744"/>
      <c r="D2814" s="744"/>
      <c r="E2814" s="6"/>
      <c r="F2814" s="6"/>
      <c r="G2814" s="6"/>
      <c r="H2814" s="6"/>
      <c r="I2814" s="6"/>
    </row>
    <row r="2815" spans="1:9" ht="15">
      <c r="A2815" s="6"/>
      <c r="B2815" s="744" t="s">
        <v>839</v>
      </c>
      <c r="C2815" s="744"/>
      <c r="D2815" s="744"/>
      <c r="E2815" s="6">
        <v>1.15</v>
      </c>
      <c r="F2815" s="400" t="s">
        <v>840</v>
      </c>
      <c r="G2815" s="733">
        <v>2.313</v>
      </c>
      <c r="H2815" s="733"/>
      <c r="I2815" s="6"/>
    </row>
    <row r="2816" spans="1:9" ht="15">
      <c r="A2816" s="6"/>
      <c r="B2816" s="744" t="s">
        <v>841</v>
      </c>
      <c r="C2816" s="744"/>
      <c r="D2816" s="744"/>
      <c r="E2816" s="6"/>
      <c r="F2816" s="6"/>
      <c r="G2816" s="6"/>
      <c r="H2816" s="6"/>
      <c r="I2816" s="223"/>
    </row>
    <row r="2817" spans="1:9" ht="15">
      <c r="A2817" s="6"/>
      <c r="B2817" s="744" t="s">
        <v>842</v>
      </c>
      <c r="C2817" s="744"/>
      <c r="D2817" s="744"/>
      <c r="E2817" s="6">
        <v>1.11</v>
      </c>
      <c r="F2817" s="6"/>
      <c r="G2817" s="6"/>
      <c r="H2817" s="6"/>
      <c r="I2817" s="223"/>
    </row>
    <row r="2818" spans="1:9" ht="15">
      <c r="A2818" s="6"/>
      <c r="B2818" s="744" t="s">
        <v>843</v>
      </c>
      <c r="C2818" s="744"/>
      <c r="D2818" s="744"/>
      <c r="E2818" s="6">
        <v>1.07</v>
      </c>
      <c r="F2818" s="6"/>
      <c r="G2818" s="6"/>
      <c r="H2818" s="6"/>
      <c r="I2818" s="223"/>
    </row>
    <row r="2819" spans="1:9" ht="15">
      <c r="A2819" s="154"/>
      <c r="B2819" s="566"/>
      <c r="C2819" s="154"/>
      <c r="D2819" s="544" t="s">
        <v>1049</v>
      </c>
      <c r="E2819" s="123" t="s">
        <v>1050</v>
      </c>
      <c r="F2819" s="703"/>
      <c r="G2819" s="705"/>
      <c r="H2819" s="123" t="s">
        <v>1051</v>
      </c>
      <c r="I2819" s="223"/>
    </row>
    <row r="2820" spans="1:9" ht="15">
      <c r="A2820" s="112" t="s">
        <v>1052</v>
      </c>
      <c r="B2820" s="546" t="s">
        <v>1091</v>
      </c>
      <c r="C2820" s="112" t="s">
        <v>1054</v>
      </c>
      <c r="D2820" s="9" t="s">
        <v>1055</v>
      </c>
      <c r="E2820" s="9" t="s">
        <v>335</v>
      </c>
      <c r="F2820" s="727" t="s">
        <v>1056</v>
      </c>
      <c r="G2820" s="728"/>
      <c r="H2820" s="9" t="s">
        <v>1057</v>
      </c>
      <c r="I2820" s="224"/>
    </row>
    <row r="2821" spans="1:9" ht="15">
      <c r="A2821" s="112" t="s">
        <v>539</v>
      </c>
      <c r="B2821" s="546"/>
      <c r="C2821" s="112" t="s">
        <v>309</v>
      </c>
      <c r="D2821" s="9" t="s">
        <v>1058</v>
      </c>
      <c r="E2821" s="9" t="s">
        <v>501</v>
      </c>
      <c r="F2821" s="742"/>
      <c r="G2821" s="743"/>
      <c r="H2821" s="9" t="s">
        <v>311</v>
      </c>
      <c r="I2821" s="225"/>
    </row>
    <row r="2822" spans="1:9" ht="15">
      <c r="A2822" s="112"/>
      <c r="B2822" s="567"/>
      <c r="C2822" s="113"/>
      <c r="D2822" s="113" t="s">
        <v>1059</v>
      </c>
      <c r="E2822" s="113"/>
      <c r="F2822" s="706"/>
      <c r="G2822" s="707"/>
      <c r="H2822" s="11"/>
      <c r="I2822" s="225"/>
    </row>
    <row r="2823" spans="1:9" ht="15">
      <c r="A2823" s="148">
        <v>1</v>
      </c>
      <c r="B2823" s="148">
        <v>2</v>
      </c>
      <c r="C2823" s="123">
        <v>3</v>
      </c>
      <c r="D2823" s="169">
        <v>4</v>
      </c>
      <c r="E2823" s="148">
        <v>5</v>
      </c>
      <c r="F2823" s="706">
        <v>6</v>
      </c>
      <c r="G2823" s="707"/>
      <c r="H2823" s="148">
        <v>7</v>
      </c>
      <c r="I2823" s="225"/>
    </row>
    <row r="2824" spans="1:9" ht="15">
      <c r="A2824" s="123" t="s">
        <v>343</v>
      </c>
      <c r="B2824" s="505" t="s">
        <v>1060</v>
      </c>
      <c r="C2824" s="123" t="s">
        <v>342</v>
      </c>
      <c r="D2824" s="398"/>
      <c r="E2824" s="548"/>
      <c r="F2824" s="703"/>
      <c r="G2824" s="705"/>
      <c r="H2824" s="529">
        <f>H2825</f>
        <v>3318.21</v>
      </c>
      <c r="I2824" s="225"/>
    </row>
    <row r="2825" spans="1:9" ht="15">
      <c r="A2825" s="9"/>
      <c r="B2825" s="112" t="s">
        <v>1028</v>
      </c>
      <c r="C2825" s="9" t="s">
        <v>1061</v>
      </c>
      <c r="D2825" s="9">
        <v>258</v>
      </c>
      <c r="E2825" s="584">
        <f>D2825*G2815</f>
        <v>596.8</v>
      </c>
      <c r="F2825" s="727">
        <v>5.56</v>
      </c>
      <c r="G2825" s="728"/>
      <c r="H2825" s="516">
        <f>E2825*F2825</f>
        <v>3318.21</v>
      </c>
      <c r="I2825" s="225"/>
    </row>
    <row r="2826" spans="1:9" ht="15">
      <c r="A2826" s="9" t="s">
        <v>349</v>
      </c>
      <c r="B2826" s="13" t="s">
        <v>1062</v>
      </c>
      <c r="C2826" s="9" t="s">
        <v>342</v>
      </c>
      <c r="D2826" s="172"/>
      <c r="E2826" s="10"/>
      <c r="F2826" s="727"/>
      <c r="G2826" s="728"/>
      <c r="H2826" s="516">
        <f>H2824*0.079</f>
        <v>262.14</v>
      </c>
      <c r="I2826" s="225"/>
    </row>
    <row r="2827" spans="1:9" ht="15">
      <c r="A2827" s="9" t="s">
        <v>355</v>
      </c>
      <c r="B2827" s="13" t="s">
        <v>1063</v>
      </c>
      <c r="C2827" s="9" t="s">
        <v>342</v>
      </c>
      <c r="D2827" s="172"/>
      <c r="E2827" s="10"/>
      <c r="F2827" s="727"/>
      <c r="G2827" s="728"/>
      <c r="H2827" s="516">
        <f>H2824+H2826</f>
        <v>3580.35</v>
      </c>
      <c r="I2827" s="225"/>
    </row>
    <row r="2828" spans="1:9" ht="15">
      <c r="A2828" s="9" t="s">
        <v>807</v>
      </c>
      <c r="B2828" s="13" t="s">
        <v>1064</v>
      </c>
      <c r="C2828" s="9" t="s">
        <v>342</v>
      </c>
      <c r="D2828" s="172"/>
      <c r="E2828" s="10"/>
      <c r="F2828" s="727"/>
      <c r="G2828" s="728"/>
      <c r="H2828" s="516">
        <f>H2827*1.15</f>
        <v>4117.4</v>
      </c>
      <c r="I2828" s="225"/>
    </row>
    <row r="2829" spans="1:9" ht="31.5" customHeight="1">
      <c r="A2829" s="9" t="s">
        <v>808</v>
      </c>
      <c r="B2829" s="581" t="s">
        <v>999</v>
      </c>
      <c r="C2829" s="9" t="s">
        <v>342</v>
      </c>
      <c r="D2829" s="172"/>
      <c r="E2829" s="10"/>
      <c r="F2829" s="727"/>
      <c r="G2829" s="728"/>
      <c r="H2829" s="516">
        <f>H2828*0.31</f>
        <v>1276.39</v>
      </c>
      <c r="I2829" s="225"/>
    </row>
    <row r="2830" spans="1:9" ht="15">
      <c r="A2830" s="9">
        <v>6</v>
      </c>
      <c r="B2830" s="112" t="s">
        <v>798</v>
      </c>
      <c r="C2830" s="9" t="s">
        <v>799</v>
      </c>
      <c r="D2830" s="516"/>
      <c r="E2830" s="101"/>
      <c r="F2830" s="734"/>
      <c r="G2830" s="735"/>
      <c r="H2830" s="516"/>
      <c r="I2830" s="225"/>
    </row>
    <row r="2831" spans="1:9" ht="18">
      <c r="A2831" s="9"/>
      <c r="B2831" s="13" t="s">
        <v>1171</v>
      </c>
      <c r="C2831" s="9" t="s">
        <v>1865</v>
      </c>
      <c r="D2831" s="551">
        <f>"мат"!C44</f>
        <v>3400</v>
      </c>
      <c r="E2831" s="101"/>
      <c r="F2831" s="734">
        <v>0.7</v>
      </c>
      <c r="G2831" s="735"/>
      <c r="H2831" s="516">
        <f>F2831*D2831*1.11</f>
        <v>2641.8</v>
      </c>
      <c r="I2831" s="224"/>
    </row>
    <row r="2832" spans="1:9" ht="15">
      <c r="A2832" s="9"/>
      <c r="B2832" s="13" t="s">
        <v>1134</v>
      </c>
      <c r="C2832" s="11" t="s">
        <v>342</v>
      </c>
      <c r="D2832" s="172"/>
      <c r="E2832" s="10"/>
      <c r="F2832" s="706"/>
      <c r="G2832" s="708"/>
      <c r="H2832" s="513">
        <f>H2831</f>
        <v>2641.8</v>
      </c>
      <c r="I2832" s="13"/>
    </row>
    <row r="2833" spans="1:9" ht="15">
      <c r="A2833" s="558" t="s">
        <v>811</v>
      </c>
      <c r="B2833" s="559" t="s">
        <v>806</v>
      </c>
      <c r="C2833" s="11" t="s">
        <v>342</v>
      </c>
      <c r="D2833" s="148"/>
      <c r="E2833" s="170"/>
      <c r="F2833" s="729"/>
      <c r="G2833" s="730"/>
      <c r="H2833" s="508">
        <f>H2828+H2829+H2832</f>
        <v>8035.59</v>
      </c>
      <c r="I2833" s="13"/>
    </row>
    <row r="2834" spans="1:9" ht="15">
      <c r="A2834" s="11" t="s">
        <v>812</v>
      </c>
      <c r="B2834" s="561" t="s">
        <v>1066</v>
      </c>
      <c r="C2834" s="11" t="s">
        <v>342</v>
      </c>
      <c r="D2834" s="11"/>
      <c r="E2834" s="169"/>
      <c r="F2834" s="729"/>
      <c r="G2834" s="730"/>
      <c r="H2834" s="508">
        <f>H2833</f>
        <v>8035.59</v>
      </c>
      <c r="I2834" s="13"/>
    </row>
    <row r="2835" spans="1:9" ht="15">
      <c r="A2835" s="6"/>
      <c r="B2835" s="6"/>
      <c r="C2835" s="7"/>
      <c r="D2835" s="6"/>
      <c r="E2835" s="6"/>
      <c r="F2835" s="6"/>
      <c r="G2835" s="6"/>
      <c r="H2835" s="167"/>
      <c r="I2835" s="13"/>
    </row>
    <row r="2836" spans="1:9" ht="15">
      <c r="A2836" s="6"/>
      <c r="B2836" s="6"/>
      <c r="C2836" s="7"/>
      <c r="D2836" s="6"/>
      <c r="E2836" s="6"/>
      <c r="F2836" s="6"/>
      <c r="G2836" s="6"/>
      <c r="H2836" s="167"/>
      <c r="I2836" s="13"/>
    </row>
    <row r="2837" spans="1:9" ht="15">
      <c r="A2837" s="6"/>
      <c r="B2837" s="6"/>
      <c r="C2837" s="7"/>
      <c r="D2837" s="6"/>
      <c r="E2837" s="6"/>
      <c r="F2837" s="6"/>
      <c r="G2837" s="6"/>
      <c r="H2837" s="167"/>
      <c r="I2837" s="13"/>
    </row>
    <row r="2838" spans="1:9" ht="15">
      <c r="A2838" s="698" t="s">
        <v>1748</v>
      </c>
      <c r="B2838" s="698"/>
      <c r="C2838" s="698"/>
      <c r="D2838" s="698"/>
      <c r="E2838" s="698"/>
      <c r="F2838" s="698"/>
      <c r="G2838" s="698"/>
      <c r="H2838" s="698"/>
      <c r="I2838" s="13"/>
    </row>
    <row r="2839" spans="1:9" ht="15">
      <c r="A2839" s="733" t="s">
        <v>1314</v>
      </c>
      <c r="B2839" s="733"/>
      <c r="C2839" s="733"/>
      <c r="D2839" s="733"/>
      <c r="E2839" s="733"/>
      <c r="F2839" s="733"/>
      <c r="G2839" s="733"/>
      <c r="H2839" s="733"/>
      <c r="I2839" s="13"/>
    </row>
    <row r="2840" spans="1:9" ht="15">
      <c r="A2840" s="746"/>
      <c r="B2840" s="746"/>
      <c r="C2840" s="746"/>
      <c r="D2840" s="746"/>
      <c r="E2840" s="746"/>
      <c r="F2840" s="746"/>
      <c r="G2840" s="6"/>
      <c r="H2840" s="167"/>
      <c r="I2840" s="13"/>
    </row>
    <row r="2841" spans="1:9" ht="15">
      <c r="A2841" s="746" t="s">
        <v>424</v>
      </c>
      <c r="B2841" s="746"/>
      <c r="C2841" s="746"/>
      <c r="D2841" s="746"/>
      <c r="E2841" s="746"/>
      <c r="F2841" s="746"/>
      <c r="G2841" s="6"/>
      <c r="H2841" s="167"/>
      <c r="I2841" s="13"/>
    </row>
    <row r="2842" spans="1:9" ht="15">
      <c r="A2842" s="783" t="s">
        <v>1317</v>
      </c>
      <c r="B2842" s="783"/>
      <c r="C2842" s="785" t="e">
        <f>'Расчет -1 '!F15-'Расчет -1 '!F27-'Расчет -1 '!#REF!-'Расчет -1 '!#REF!</f>
        <v>#REF!</v>
      </c>
      <c r="D2842" s="785"/>
      <c r="E2842" s="6" t="s">
        <v>38</v>
      </c>
      <c r="F2842" s="229"/>
      <c r="G2842" s="6"/>
      <c r="H2842" s="167"/>
      <c r="I2842" s="13"/>
    </row>
    <row r="2843" spans="1:9" ht="15">
      <c r="A2843" s="783"/>
      <c r="B2843" s="783"/>
      <c r="C2843" s="608"/>
      <c r="D2843" s="608"/>
      <c r="E2843" s="6"/>
      <c r="F2843" s="229"/>
      <c r="G2843" s="6"/>
      <c r="H2843" s="167"/>
      <c r="I2843" s="13"/>
    </row>
    <row r="2844" spans="1:9" ht="15">
      <c r="A2844" s="327"/>
      <c r="B2844" s="327" t="s">
        <v>1316</v>
      </c>
      <c r="C2844" s="608"/>
      <c r="D2844" s="608"/>
      <c r="E2844" s="6"/>
      <c r="F2844" s="229"/>
      <c r="G2844" s="6"/>
      <c r="H2844" s="167"/>
      <c r="I2844" s="13"/>
    </row>
    <row r="2845" spans="1:9" ht="15">
      <c r="A2845" s="783" t="s">
        <v>1318</v>
      </c>
      <c r="B2845" s="783"/>
      <c r="C2845" s="785">
        <f>'Расчет -1 '!F56</f>
        <v>180000</v>
      </c>
      <c r="D2845" s="785"/>
      <c r="E2845" s="6" t="s">
        <v>38</v>
      </c>
      <c r="F2845" s="229"/>
      <c r="G2845" s="6"/>
      <c r="H2845" s="167"/>
      <c r="I2845" s="13"/>
    </row>
    <row r="2846" spans="1:9" ht="15">
      <c r="A2846" s="786" t="s">
        <v>974</v>
      </c>
      <c r="B2846" s="786"/>
      <c r="C2846" s="781" t="e">
        <f>C2842+C2845</f>
        <v>#REF!</v>
      </c>
      <c r="D2846" s="781"/>
      <c r="E2846" s="6" t="s">
        <v>38</v>
      </c>
      <c r="F2846" s="229"/>
      <c r="G2846" s="6"/>
      <c r="H2846" s="167"/>
      <c r="I2846" s="13"/>
    </row>
    <row r="2847" spans="1:9" ht="15">
      <c r="A2847" s="746" t="s">
        <v>1315</v>
      </c>
      <c r="B2847" s="746"/>
      <c r="C2847" s="746"/>
      <c r="D2847" s="746"/>
      <c r="E2847" s="746"/>
      <c r="F2847" s="746"/>
      <c r="G2847" s="6"/>
      <c r="H2847" s="167"/>
      <c r="I2847" s="13"/>
    </row>
    <row r="2848" spans="1:9" ht="15">
      <c r="A2848" s="786" t="s">
        <v>975</v>
      </c>
      <c r="B2848" s="786"/>
      <c r="C2848" s="785" t="e">
        <f>C2846*17/100</f>
        <v>#REF!</v>
      </c>
      <c r="D2848" s="785"/>
      <c r="E2848" s="6" t="s">
        <v>38</v>
      </c>
      <c r="F2848" s="229"/>
      <c r="G2848" s="6"/>
      <c r="H2848" s="167"/>
      <c r="I2848" s="13"/>
    </row>
    <row r="2849" spans="1:9" ht="15">
      <c r="A2849" s="328"/>
      <c r="B2849" s="327"/>
      <c r="C2849" s="6"/>
      <c r="D2849" s="328"/>
      <c r="E2849" s="328"/>
      <c r="F2849" s="328"/>
      <c r="G2849" s="6"/>
      <c r="H2849" s="167"/>
      <c r="I2849" s="13"/>
    </row>
    <row r="2850" spans="1:9" ht="15">
      <c r="A2850" s="6"/>
      <c r="B2850" s="6"/>
      <c r="C2850" s="6"/>
      <c r="D2850" s="6"/>
      <c r="E2850" s="6"/>
      <c r="F2850" s="6"/>
      <c r="G2850" s="6"/>
      <c r="H2850" s="167"/>
      <c r="I2850" s="13"/>
    </row>
    <row r="2851" spans="1:9" ht="15">
      <c r="A2851" s="765" t="s">
        <v>1749</v>
      </c>
      <c r="B2851" s="765"/>
      <c r="C2851" s="765"/>
      <c r="D2851" s="765"/>
      <c r="E2851" s="765"/>
      <c r="F2851" s="765"/>
      <c r="G2851" s="765"/>
      <c r="H2851" s="765"/>
      <c r="I2851" s="13"/>
    </row>
    <row r="2852" spans="1:9" ht="15">
      <c r="A2852" s="760" t="s">
        <v>258</v>
      </c>
      <c r="B2852" s="760"/>
      <c r="C2852" s="760"/>
      <c r="D2852" s="760"/>
      <c r="E2852" s="760"/>
      <c r="F2852" s="760"/>
      <c r="G2852" s="760"/>
      <c r="H2852" s="760"/>
      <c r="I2852" s="13"/>
    </row>
    <row r="2853" spans="1:9" ht="15">
      <c r="A2853" s="610"/>
      <c r="B2853" s="610"/>
      <c r="C2853" s="610"/>
      <c r="D2853" s="610"/>
      <c r="E2853" s="610"/>
      <c r="F2853" s="329"/>
      <c r="G2853" s="6"/>
      <c r="H2853" s="167"/>
      <c r="I2853" s="13"/>
    </row>
    <row r="2854" spans="1:9" ht="15">
      <c r="A2854" s="611" t="s">
        <v>302</v>
      </c>
      <c r="B2854" s="609"/>
      <c r="C2854" s="611" t="s">
        <v>317</v>
      </c>
      <c r="D2854" s="609" t="s">
        <v>715</v>
      </c>
      <c r="E2854" s="611" t="s">
        <v>458</v>
      </c>
      <c r="F2854" s="766" t="s">
        <v>459</v>
      </c>
      <c r="G2854" s="767"/>
      <c r="H2854" s="768"/>
      <c r="I2854" s="13"/>
    </row>
    <row r="2855" spans="1:9" ht="15">
      <c r="A2855" s="612" t="s">
        <v>539</v>
      </c>
      <c r="B2855" s="609" t="s">
        <v>460</v>
      </c>
      <c r="C2855" s="612" t="s">
        <v>309</v>
      </c>
      <c r="D2855" s="609" t="s">
        <v>461</v>
      </c>
      <c r="E2855" s="612" t="s">
        <v>462</v>
      </c>
      <c r="F2855" s="759" t="s">
        <v>463</v>
      </c>
      <c r="G2855" s="760"/>
      <c r="H2855" s="761"/>
      <c r="I2855" s="13"/>
    </row>
    <row r="2856" spans="1:9" ht="15">
      <c r="A2856" s="613"/>
      <c r="B2856" s="614"/>
      <c r="C2856" s="613"/>
      <c r="D2856" s="614"/>
      <c r="E2856" s="613"/>
      <c r="F2856" s="762" t="s">
        <v>464</v>
      </c>
      <c r="G2856" s="763"/>
      <c r="H2856" s="764"/>
      <c r="I2856" s="13"/>
    </row>
    <row r="2857" spans="1:9" ht="15">
      <c r="A2857" s="615">
        <v>1</v>
      </c>
      <c r="B2857" s="616">
        <v>2</v>
      </c>
      <c r="C2857" s="615">
        <v>3</v>
      </c>
      <c r="D2857" s="616">
        <v>4</v>
      </c>
      <c r="E2857" s="615">
        <v>5</v>
      </c>
      <c r="F2857" s="756">
        <v>6</v>
      </c>
      <c r="G2857" s="757"/>
      <c r="H2857" s="758"/>
      <c r="I2857" s="13"/>
    </row>
    <row r="2858" spans="1:9" ht="15">
      <c r="A2858" s="612" t="s">
        <v>343</v>
      </c>
      <c r="B2858" s="329" t="s">
        <v>259</v>
      </c>
      <c r="C2858" s="617" t="s">
        <v>260</v>
      </c>
      <c r="D2858" s="609">
        <v>4</v>
      </c>
      <c r="E2858" s="612">
        <v>7500</v>
      </c>
      <c r="F2858" s="766">
        <f>E2858*D2858</f>
        <v>30000</v>
      </c>
      <c r="G2858" s="767"/>
      <c r="H2858" s="768"/>
      <c r="I2858" s="13"/>
    </row>
    <row r="2859" spans="1:9" ht="15">
      <c r="A2859" s="612"/>
      <c r="B2859" s="329" t="s">
        <v>261</v>
      </c>
      <c r="C2859" s="617" t="s">
        <v>699</v>
      </c>
      <c r="D2859" s="618">
        <v>4</v>
      </c>
      <c r="E2859" s="612">
        <v>650</v>
      </c>
      <c r="F2859" s="759">
        <f>E2859*D2859</f>
        <v>2600</v>
      </c>
      <c r="G2859" s="760"/>
      <c r="H2859" s="761"/>
      <c r="I2859" s="13"/>
    </row>
    <row r="2860" spans="1:9" ht="15">
      <c r="A2860" s="612"/>
      <c r="B2860" s="329" t="s">
        <v>262</v>
      </c>
      <c r="C2860" s="617" t="s">
        <v>699</v>
      </c>
      <c r="D2860" s="618">
        <v>4</v>
      </c>
      <c r="E2860" s="612">
        <v>300</v>
      </c>
      <c r="F2860" s="759">
        <f>E2860*D2860</f>
        <v>1200</v>
      </c>
      <c r="G2860" s="760"/>
      <c r="H2860" s="761"/>
      <c r="I2860" s="13"/>
    </row>
    <row r="2861" spans="1:9" ht="15">
      <c r="A2861" s="613"/>
      <c r="B2861" s="610" t="s">
        <v>263</v>
      </c>
      <c r="C2861" s="619" t="s">
        <v>699</v>
      </c>
      <c r="D2861" s="620">
        <v>16</v>
      </c>
      <c r="E2861" s="613">
        <v>300</v>
      </c>
      <c r="F2861" s="762">
        <f>E2861*D2861</f>
        <v>4800</v>
      </c>
      <c r="G2861" s="763"/>
      <c r="H2861" s="764"/>
      <c r="I2861" s="13"/>
    </row>
    <row r="2862" spans="1:9" ht="15">
      <c r="A2862" s="612"/>
      <c r="B2862" s="329" t="s">
        <v>347</v>
      </c>
      <c r="C2862" s="612" t="s">
        <v>342</v>
      </c>
      <c r="D2862" s="609"/>
      <c r="E2862" s="612"/>
      <c r="F2862" s="759">
        <f>SUM(F2859:F2861)</f>
        <v>8600</v>
      </c>
      <c r="G2862" s="760"/>
      <c r="H2862" s="761"/>
      <c r="I2862" s="13"/>
    </row>
    <row r="2863" spans="1:9" ht="15">
      <c r="A2863" s="612" t="s">
        <v>349</v>
      </c>
      <c r="B2863" s="329" t="s">
        <v>264</v>
      </c>
      <c r="C2863" s="612" t="s">
        <v>265</v>
      </c>
      <c r="D2863" s="609">
        <v>24</v>
      </c>
      <c r="E2863" s="612">
        <v>400</v>
      </c>
      <c r="F2863" s="759">
        <f>E2863*D2863</f>
        <v>9600</v>
      </c>
      <c r="G2863" s="760"/>
      <c r="H2863" s="761"/>
      <c r="I2863" s="13"/>
    </row>
    <row r="2864" spans="1:9" ht="15">
      <c r="A2864" s="612" t="s">
        <v>355</v>
      </c>
      <c r="B2864" s="329" t="s">
        <v>264</v>
      </c>
      <c r="C2864" s="612" t="s">
        <v>699</v>
      </c>
      <c r="D2864" s="609">
        <v>10</v>
      </c>
      <c r="E2864" s="612">
        <v>700</v>
      </c>
      <c r="F2864" s="759">
        <f>E2864*D2864</f>
        <v>7000</v>
      </c>
      <c r="G2864" s="760"/>
      <c r="H2864" s="761"/>
      <c r="I2864" s="13"/>
    </row>
    <row r="2865" spans="1:9" ht="15">
      <c r="A2865" s="612" t="s">
        <v>355</v>
      </c>
      <c r="B2865" s="621" t="s">
        <v>266</v>
      </c>
      <c r="C2865" s="613" t="s">
        <v>699</v>
      </c>
      <c r="D2865" s="614">
        <v>24</v>
      </c>
      <c r="E2865" s="613">
        <v>1550</v>
      </c>
      <c r="F2865" s="762">
        <f>E2865*D2865</f>
        <v>37200</v>
      </c>
      <c r="G2865" s="763"/>
      <c r="H2865" s="764"/>
      <c r="I2865" s="13"/>
    </row>
    <row r="2866" spans="1:9" ht="15">
      <c r="A2866" s="613"/>
      <c r="B2866" s="610" t="s">
        <v>267</v>
      </c>
      <c r="C2866" s="613" t="s">
        <v>342</v>
      </c>
      <c r="D2866" s="614"/>
      <c r="E2866" s="613"/>
      <c r="F2866" s="756">
        <f>SUM(F2862:F2865)</f>
        <v>62400</v>
      </c>
      <c r="G2866" s="757"/>
      <c r="H2866" s="758"/>
      <c r="I2866" s="13"/>
    </row>
    <row r="2867" spans="1:9" ht="15">
      <c r="A2867" s="698" t="s">
        <v>1750</v>
      </c>
      <c r="B2867" s="698"/>
      <c r="C2867" s="698"/>
      <c r="D2867" s="698"/>
      <c r="E2867" s="698"/>
      <c r="F2867" s="698"/>
      <c r="G2867" s="622"/>
      <c r="H2867" s="622"/>
      <c r="I2867" s="13"/>
    </row>
    <row r="2868" spans="1:9" ht="15">
      <c r="A2868" s="733" t="s">
        <v>423</v>
      </c>
      <c r="B2868" s="733"/>
      <c r="C2868" s="733"/>
      <c r="D2868" s="733"/>
      <c r="E2868" s="733"/>
      <c r="F2868" s="733"/>
      <c r="G2868" s="150"/>
      <c r="H2868" s="150"/>
      <c r="I2868" s="13"/>
    </row>
    <row r="2869" spans="1:9" ht="15">
      <c r="A2869" s="733"/>
      <c r="B2869" s="733"/>
      <c r="C2869" s="733"/>
      <c r="D2869" s="733"/>
      <c r="E2869" s="733"/>
      <c r="F2869" s="733"/>
      <c r="G2869" s="6"/>
      <c r="H2869" s="167"/>
      <c r="I2869" s="13"/>
    </row>
    <row r="2870" spans="1:9" ht="15">
      <c r="A2870" s="746" t="s">
        <v>424</v>
      </c>
      <c r="B2870" s="746"/>
      <c r="C2870" s="746"/>
      <c r="D2870" s="746"/>
      <c r="E2870" s="746"/>
      <c r="F2870" s="746"/>
      <c r="G2870" s="6"/>
      <c r="H2870" s="167"/>
      <c r="I2870" s="13"/>
    </row>
    <row r="2871" spans="1:9" ht="15">
      <c r="A2871" s="623" t="s">
        <v>425</v>
      </c>
      <c r="B2871" s="623"/>
      <c r="C2871" s="623"/>
      <c r="D2871" s="623"/>
      <c r="E2871" s="400">
        <v>18386.24</v>
      </c>
      <c r="F2871" s="623"/>
      <c r="G2871" s="150"/>
      <c r="H2871" s="624"/>
      <c r="I2871" s="13"/>
    </row>
    <row r="2872" spans="1:9" ht="15">
      <c r="A2872" s="711"/>
      <c r="B2872" s="711"/>
      <c r="C2872" s="711"/>
      <c r="D2872" s="711"/>
      <c r="E2872" s="711"/>
      <c r="F2872" s="711"/>
      <c r="G2872" s="623"/>
      <c r="H2872" s="624"/>
      <c r="I2872" s="13"/>
    </row>
    <row r="2873" spans="1:9" ht="15">
      <c r="A2873" s="623" t="s">
        <v>426</v>
      </c>
      <c r="B2873" s="623"/>
      <c r="C2873" s="623"/>
      <c r="D2873" s="623"/>
      <c r="E2873" s="400">
        <v>700</v>
      </c>
      <c r="F2873" s="625" t="s">
        <v>38</v>
      </c>
      <c r="G2873" s="626"/>
      <c r="H2873" s="624"/>
      <c r="I2873" s="13"/>
    </row>
    <row r="2874" spans="1:9" ht="15">
      <c r="A2874" s="711" t="s">
        <v>650</v>
      </c>
      <c r="B2874" s="711"/>
      <c r="C2874" s="711"/>
      <c r="D2874" s="711"/>
      <c r="E2874" s="711"/>
      <c r="F2874" s="400"/>
      <c r="G2874" s="623"/>
      <c r="H2874" s="624"/>
      <c r="I2874" s="13"/>
    </row>
    <row r="2875" spans="1:9" ht="15">
      <c r="A2875" s="711" t="s">
        <v>427</v>
      </c>
      <c r="B2875" s="711"/>
      <c r="C2875" s="711"/>
      <c r="D2875" s="711"/>
      <c r="E2875" s="711"/>
      <c r="F2875" s="627">
        <f>E2871*E2873</f>
        <v>12870368</v>
      </c>
      <c r="G2875" s="627"/>
      <c r="H2875" s="624"/>
      <c r="I2875" s="13"/>
    </row>
    <row r="2876" spans="1:9" ht="15">
      <c r="A2876" s="6"/>
      <c r="B2876" s="6"/>
      <c r="C2876" s="7"/>
      <c r="D2876" s="6"/>
      <c r="E2876" s="6"/>
      <c r="F2876" s="6"/>
      <c r="G2876" s="6"/>
      <c r="H2876" s="167"/>
      <c r="I2876" s="13"/>
    </row>
    <row r="2877" spans="1:9" ht="15">
      <c r="A2877" s="6"/>
      <c r="B2877" s="6"/>
      <c r="C2877" s="7"/>
      <c r="D2877" s="6"/>
      <c r="E2877" s="6"/>
      <c r="F2877" s="6"/>
      <c r="G2877" s="6"/>
      <c r="H2877" s="167"/>
      <c r="I2877" s="13"/>
    </row>
    <row r="2878" spans="1:9" ht="15">
      <c r="A2878" s="698" t="s">
        <v>1751</v>
      </c>
      <c r="B2878" s="698"/>
      <c r="C2878" s="698"/>
      <c r="D2878" s="698"/>
      <c r="E2878" s="698"/>
      <c r="F2878" s="698"/>
      <c r="G2878" s="6"/>
      <c r="H2878" s="167"/>
      <c r="I2878" s="13"/>
    </row>
    <row r="2879" spans="1:9" ht="15">
      <c r="A2879" s="733" t="s">
        <v>1005</v>
      </c>
      <c r="B2879" s="733"/>
      <c r="C2879" s="733"/>
      <c r="D2879" s="733"/>
      <c r="E2879" s="733"/>
      <c r="F2879" s="733"/>
      <c r="G2879" s="6"/>
      <c r="H2879" s="167"/>
      <c r="I2879" s="13"/>
    </row>
    <row r="2880" spans="1:9" ht="15">
      <c r="A2880" s="6"/>
      <c r="B2880" s="6"/>
      <c r="C2880" s="6"/>
      <c r="D2880" s="6"/>
      <c r="E2880" s="6"/>
      <c r="F2880" s="6"/>
      <c r="G2880" s="6"/>
      <c r="H2880" s="167"/>
      <c r="I2880" s="13"/>
    </row>
    <row r="2881" spans="1:9" ht="15">
      <c r="A2881" s="6" t="s">
        <v>424</v>
      </c>
      <c r="B2881" s="6"/>
      <c r="C2881" s="6"/>
      <c r="D2881" s="6"/>
      <c r="E2881" s="7" t="s">
        <v>1006</v>
      </c>
      <c r="F2881" s="7"/>
      <c r="G2881" s="6"/>
      <c r="H2881" s="167"/>
      <c r="I2881" s="13"/>
    </row>
    <row r="2882" spans="1:9" ht="15">
      <c r="A2882" s="6"/>
      <c r="B2882" s="6"/>
      <c r="C2882" s="6"/>
      <c r="D2882" s="6"/>
      <c r="E2882" s="7" t="s">
        <v>315</v>
      </c>
      <c r="F2882" s="7"/>
      <c r="G2882" s="6"/>
      <c r="H2882" s="167"/>
      <c r="I2882" s="13"/>
    </row>
    <row r="2883" spans="1:9" ht="15">
      <c r="A2883" s="746" t="s">
        <v>1007</v>
      </c>
      <c r="B2883" s="746"/>
      <c r="C2883" s="6"/>
      <c r="D2883" s="6"/>
      <c r="E2883" s="628">
        <f>'Расчет -1 '!F10</f>
        <v>18459380</v>
      </c>
      <c r="F2883" s="629" t="s">
        <v>38</v>
      </c>
      <c r="G2883" s="6"/>
      <c r="H2883" s="167"/>
      <c r="I2883" s="13"/>
    </row>
    <row r="2884" spans="1:9" ht="15">
      <c r="A2884" s="746" t="s">
        <v>1008</v>
      </c>
      <c r="B2884" s="746"/>
      <c r="C2884" s="746"/>
      <c r="D2884" s="6"/>
      <c r="E2884" s="7"/>
      <c r="F2884" s="7"/>
      <c r="G2884" s="6"/>
      <c r="H2884" s="167"/>
      <c r="I2884" s="13"/>
    </row>
    <row r="2885" spans="1:9" ht="15">
      <c r="A2885" s="746" t="s">
        <v>268</v>
      </c>
      <c r="B2885" s="746"/>
      <c r="C2885" s="746"/>
      <c r="D2885" s="746"/>
      <c r="E2885" s="7">
        <v>0.0067</v>
      </c>
      <c r="F2885" s="7"/>
      <c r="G2885" s="6"/>
      <c r="H2885" s="167"/>
      <c r="I2885" s="13"/>
    </row>
    <row r="2886" spans="1:9" ht="15">
      <c r="A2886" s="746" t="s">
        <v>269</v>
      </c>
      <c r="B2886" s="746"/>
      <c r="C2886" s="746"/>
      <c r="D2886" s="746"/>
      <c r="E2886" s="7">
        <v>0.0063</v>
      </c>
      <c r="F2886" s="7"/>
      <c r="G2886" s="6"/>
      <c r="H2886" s="167"/>
      <c r="I2886" s="13"/>
    </row>
    <row r="2887" spans="1:9" ht="15">
      <c r="A2887" s="6" t="s">
        <v>1009</v>
      </c>
      <c r="B2887" s="6"/>
      <c r="C2887" s="6"/>
      <c r="D2887" s="6"/>
      <c r="E2887" s="630"/>
      <c r="F2887" s="630"/>
      <c r="G2887" s="6"/>
      <c r="H2887" s="167"/>
      <c r="I2887" s="13"/>
    </row>
    <row r="2888" spans="1:9" ht="15">
      <c r="A2888" s="746" t="s">
        <v>1010</v>
      </c>
      <c r="B2888" s="746"/>
      <c r="C2888" s="746"/>
      <c r="D2888" s="746"/>
      <c r="E2888" s="583">
        <f>E2883*E2885</f>
        <v>123678</v>
      </c>
      <c r="F2888" s="631" t="s">
        <v>38</v>
      </c>
      <c r="G2888" s="6"/>
      <c r="H2888" s="167"/>
      <c r="I2888" s="13"/>
    </row>
    <row r="2889" spans="1:9" ht="15">
      <c r="A2889" s="746" t="s">
        <v>1011</v>
      </c>
      <c r="B2889" s="746"/>
      <c r="C2889" s="746"/>
      <c r="D2889" s="746"/>
      <c r="E2889" s="583">
        <f>E2883*E2886</f>
        <v>116294</v>
      </c>
      <c r="F2889" s="631" t="s">
        <v>38</v>
      </c>
      <c r="G2889" s="6"/>
      <c r="H2889" s="167"/>
      <c r="I2889" s="13"/>
    </row>
    <row r="2890" spans="1:9" ht="15">
      <c r="A2890" s="6"/>
      <c r="B2890" s="6"/>
      <c r="C2890" s="7"/>
      <c r="D2890" s="6"/>
      <c r="E2890" s="6"/>
      <c r="F2890" s="6"/>
      <c r="G2890" s="6"/>
      <c r="H2890" s="167"/>
      <c r="I2890" s="13"/>
    </row>
    <row r="2891" spans="1:9" ht="15">
      <c r="A2891" s="253"/>
      <c r="B2891" s="253"/>
      <c r="C2891" s="254"/>
      <c r="D2891" s="253"/>
      <c r="E2891" s="253"/>
      <c r="F2891" s="253"/>
      <c r="G2891" s="253"/>
      <c r="H2891" s="255"/>
      <c r="I2891" s="13"/>
    </row>
    <row r="2892" spans="1:9" ht="15">
      <c r="A2892" s="253"/>
      <c r="B2892" s="253"/>
      <c r="C2892" s="254"/>
      <c r="D2892" s="253"/>
      <c r="E2892" s="253"/>
      <c r="F2892" s="253"/>
      <c r="G2892" s="253"/>
      <c r="H2892" s="255"/>
      <c r="I2892" s="13"/>
    </row>
    <row r="2893" spans="1:9" ht="15">
      <c r="A2893" s="253"/>
      <c r="B2893" s="253"/>
      <c r="C2893" s="254"/>
      <c r="D2893" s="253"/>
      <c r="E2893" s="253"/>
      <c r="F2893" s="253"/>
      <c r="G2893" s="253"/>
      <c r="H2893" s="255"/>
      <c r="I2893" s="13"/>
    </row>
    <row r="2894" spans="1:9" ht="15">
      <c r="A2894" s="253"/>
      <c r="B2894" s="253"/>
      <c r="C2894" s="254"/>
      <c r="D2894" s="253"/>
      <c r="E2894" s="253"/>
      <c r="F2894" s="253"/>
      <c r="G2894" s="253"/>
      <c r="H2894" s="255"/>
      <c r="I2894" s="13"/>
    </row>
    <row r="2895" spans="1:9" ht="15">
      <c r="A2895" s="253"/>
      <c r="B2895" s="253"/>
      <c r="C2895" s="254"/>
      <c r="D2895" s="253"/>
      <c r="E2895" s="253"/>
      <c r="F2895" s="253"/>
      <c r="G2895" s="253"/>
      <c r="H2895" s="255"/>
      <c r="I2895" s="13"/>
    </row>
    <row r="2896" spans="1:9" ht="15">
      <c r="A2896" s="253"/>
      <c r="B2896" s="253"/>
      <c r="C2896" s="254"/>
      <c r="D2896" s="253"/>
      <c r="E2896" s="253"/>
      <c r="F2896" s="253"/>
      <c r="G2896" s="253"/>
      <c r="H2896" s="255"/>
      <c r="I2896" s="13"/>
    </row>
    <row r="2897" spans="1:9" ht="15">
      <c r="A2897" s="253"/>
      <c r="B2897" s="253"/>
      <c r="C2897" s="254"/>
      <c r="D2897" s="253"/>
      <c r="E2897" s="253"/>
      <c r="F2897" s="253"/>
      <c r="G2897" s="253"/>
      <c r="H2897" s="255"/>
      <c r="I2897" s="13"/>
    </row>
    <row r="2898" spans="1:9" ht="15">
      <c r="A2898" s="253"/>
      <c r="B2898" s="253"/>
      <c r="C2898" s="254"/>
      <c r="D2898" s="253"/>
      <c r="E2898" s="253"/>
      <c r="F2898" s="253"/>
      <c r="G2898" s="253"/>
      <c r="H2898" s="255"/>
      <c r="I2898" s="13"/>
    </row>
    <row r="2899" spans="1:9" ht="15">
      <c r="A2899" s="253"/>
      <c r="B2899" s="253"/>
      <c r="C2899" s="254"/>
      <c r="D2899" s="253"/>
      <c r="E2899" s="253"/>
      <c r="F2899" s="253"/>
      <c r="G2899" s="253"/>
      <c r="H2899" s="255"/>
      <c r="I2899" s="13"/>
    </row>
    <row r="2900" spans="1:9" ht="15">
      <c r="A2900" s="6"/>
      <c r="B2900" s="6"/>
      <c r="C2900" s="7"/>
      <c r="D2900" s="6"/>
      <c r="E2900" s="6"/>
      <c r="F2900" s="6"/>
      <c r="G2900" s="6"/>
      <c r="H2900" s="167"/>
      <c r="I2900" s="13"/>
    </row>
    <row r="2901" spans="1:9" ht="15">
      <c r="A2901" s="6"/>
      <c r="B2901" s="6"/>
      <c r="C2901" s="7"/>
      <c r="D2901" s="6"/>
      <c r="E2901" s="6"/>
      <c r="F2901" s="6"/>
      <c r="G2901" s="6"/>
      <c r="H2901" s="167"/>
      <c r="I2901" s="13"/>
    </row>
    <row r="2902" spans="1:9" ht="15">
      <c r="A2902" s="6"/>
      <c r="B2902" s="6"/>
      <c r="C2902" s="7"/>
      <c r="D2902" s="6"/>
      <c r="E2902" s="6"/>
      <c r="F2902" s="6"/>
      <c r="G2902" s="6"/>
      <c r="H2902" s="167"/>
      <c r="I2902" s="13"/>
    </row>
    <row r="2903" spans="1:9" ht="15">
      <c r="A2903" s="6"/>
      <c r="B2903" s="6"/>
      <c r="C2903" s="7"/>
      <c r="D2903" s="6"/>
      <c r="E2903" s="6"/>
      <c r="F2903" s="6"/>
      <c r="G2903" s="6"/>
      <c r="H2903" s="167"/>
      <c r="I2903" s="13"/>
    </row>
    <row r="2904" spans="1:9" ht="15">
      <c r="A2904" s="6"/>
      <c r="B2904" s="6"/>
      <c r="C2904" s="7"/>
      <c r="D2904" s="6"/>
      <c r="E2904" s="6"/>
      <c r="F2904" s="6"/>
      <c r="G2904" s="6"/>
      <c r="H2904" s="167"/>
      <c r="I2904" s="13"/>
    </row>
    <row r="2905" spans="1:9" ht="15">
      <c r="A2905" s="6"/>
      <c r="B2905" s="6"/>
      <c r="C2905" s="7"/>
      <c r="D2905" s="6"/>
      <c r="E2905" s="6"/>
      <c r="F2905" s="6"/>
      <c r="G2905" s="6"/>
      <c r="H2905" s="167"/>
      <c r="I2905" s="13"/>
    </row>
    <row r="2906" spans="1:9" ht="15">
      <c r="A2906" s="6"/>
      <c r="B2906" s="6"/>
      <c r="C2906" s="7"/>
      <c r="D2906" s="6"/>
      <c r="E2906" s="6"/>
      <c r="F2906" s="6"/>
      <c r="G2906" s="6"/>
      <c r="H2906" s="167"/>
      <c r="I2906" s="13"/>
    </row>
    <row r="2907" spans="1:9" ht="15">
      <c r="A2907" s="6"/>
      <c r="B2907" s="6"/>
      <c r="C2907" s="7"/>
      <c r="D2907" s="6"/>
      <c r="E2907" s="6"/>
      <c r="F2907" s="6"/>
      <c r="G2907" s="6"/>
      <c r="H2907" s="167"/>
      <c r="I2907" s="13"/>
    </row>
    <row r="2908" spans="1:9" ht="15">
      <c r="A2908" s="6"/>
      <c r="B2908" s="6"/>
      <c r="C2908" s="7"/>
      <c r="D2908" s="6"/>
      <c r="E2908" s="6"/>
      <c r="F2908" s="6"/>
      <c r="G2908" s="6"/>
      <c r="H2908" s="167"/>
      <c r="I2908" s="13"/>
    </row>
    <row r="2909" spans="1:9" ht="15">
      <c r="A2909" s="6"/>
      <c r="B2909" s="6"/>
      <c r="C2909" s="7"/>
      <c r="D2909" s="6"/>
      <c r="E2909" s="6"/>
      <c r="F2909" s="6"/>
      <c r="G2909" s="6"/>
      <c r="H2909" s="167"/>
      <c r="I2909" s="13"/>
    </row>
    <row r="2910" spans="1:9" ht="15">
      <c r="A2910" s="6"/>
      <c r="B2910" s="6"/>
      <c r="C2910" s="7"/>
      <c r="D2910" s="6"/>
      <c r="E2910" s="6"/>
      <c r="F2910" s="6"/>
      <c r="G2910" s="6"/>
      <c r="H2910" s="167"/>
      <c r="I2910" s="13"/>
    </row>
    <row r="2911" spans="1:9" ht="15">
      <c r="A2911" s="6"/>
      <c r="B2911" s="6"/>
      <c r="C2911" s="7"/>
      <c r="D2911" s="6"/>
      <c r="E2911" s="6"/>
      <c r="F2911" s="6"/>
      <c r="G2911" s="6"/>
      <c r="H2911" s="167"/>
      <c r="I2911" s="13"/>
    </row>
    <row r="2912" spans="1:9" ht="15">
      <c r="A2912" s="6"/>
      <c r="B2912" s="6"/>
      <c r="C2912" s="7"/>
      <c r="D2912" s="6"/>
      <c r="E2912" s="6"/>
      <c r="F2912" s="6"/>
      <c r="G2912" s="6"/>
      <c r="H2912" s="167"/>
      <c r="I2912" s="13"/>
    </row>
    <row r="2913" spans="1:9" ht="15">
      <c r="A2913" s="6"/>
      <c r="B2913" s="6"/>
      <c r="C2913" s="7"/>
      <c r="D2913" s="6"/>
      <c r="E2913" s="6"/>
      <c r="F2913" s="6"/>
      <c r="G2913" s="6"/>
      <c r="H2913" s="167"/>
      <c r="I2913" s="13"/>
    </row>
    <row r="2914" spans="1:9" ht="15">
      <c r="A2914" s="6"/>
      <c r="B2914" s="6"/>
      <c r="C2914" s="7"/>
      <c r="D2914" s="6"/>
      <c r="E2914" s="6"/>
      <c r="F2914" s="6"/>
      <c r="G2914" s="6"/>
      <c r="H2914" s="167"/>
      <c r="I2914" s="13"/>
    </row>
    <row r="2915" spans="1:9" ht="15">
      <c r="A2915" s="6"/>
      <c r="B2915" s="6"/>
      <c r="C2915" s="7"/>
      <c r="D2915" s="6"/>
      <c r="E2915" s="6"/>
      <c r="F2915" s="6"/>
      <c r="G2915" s="6"/>
      <c r="H2915" s="167"/>
      <c r="I2915" s="13"/>
    </row>
    <row r="2916" spans="1:9" ht="15">
      <c r="A2916" s="6"/>
      <c r="B2916" s="6"/>
      <c r="C2916" s="7"/>
      <c r="D2916" s="6"/>
      <c r="E2916" s="6"/>
      <c r="F2916" s="6"/>
      <c r="G2916" s="6"/>
      <c r="H2916" s="167"/>
      <c r="I2916" s="13"/>
    </row>
    <row r="2917" spans="1:9" ht="15">
      <c r="A2917" s="6"/>
      <c r="B2917" s="6"/>
      <c r="C2917" s="7"/>
      <c r="D2917" s="6"/>
      <c r="E2917" s="6"/>
      <c r="F2917" s="6"/>
      <c r="G2917" s="6"/>
      <c r="H2917" s="167"/>
      <c r="I2917" s="13"/>
    </row>
    <row r="2918" spans="1:9" ht="15">
      <c r="A2918" s="6"/>
      <c r="B2918" s="6"/>
      <c r="C2918" s="7"/>
      <c r="D2918" s="6"/>
      <c r="E2918" s="6"/>
      <c r="F2918" s="6"/>
      <c r="G2918" s="6"/>
      <c r="H2918" s="167"/>
      <c r="I2918" s="13"/>
    </row>
    <row r="2919" spans="1:9" ht="15">
      <c r="A2919" s="6"/>
      <c r="B2919" s="6"/>
      <c r="C2919" s="7"/>
      <c r="D2919" s="6"/>
      <c r="E2919" s="6"/>
      <c r="F2919" s="6"/>
      <c r="G2919" s="6"/>
      <c r="H2919" s="167"/>
      <c r="I2919" s="13"/>
    </row>
    <row r="2920" spans="1:9" ht="15">
      <c r="A2920" s="6"/>
      <c r="B2920" s="6"/>
      <c r="C2920" s="7"/>
      <c r="D2920" s="6"/>
      <c r="E2920" s="6"/>
      <c r="F2920" s="6"/>
      <c r="G2920" s="6"/>
      <c r="H2920" s="167"/>
      <c r="I2920" s="13"/>
    </row>
    <row r="2921" spans="1:9" ht="15">
      <c r="A2921" s="6"/>
      <c r="B2921" s="6"/>
      <c r="C2921" s="7"/>
      <c r="D2921" s="6"/>
      <c r="E2921" s="6"/>
      <c r="F2921" s="6"/>
      <c r="G2921" s="6"/>
      <c r="H2921" s="167"/>
      <c r="I2921" s="13"/>
    </row>
    <row r="2922" spans="1:9" ht="15">
      <c r="A2922" s="6"/>
      <c r="B2922" s="6"/>
      <c r="C2922" s="7"/>
      <c r="D2922" s="6"/>
      <c r="E2922" s="6"/>
      <c r="F2922" s="6"/>
      <c r="G2922" s="6"/>
      <c r="H2922" s="167"/>
      <c r="I2922" s="13"/>
    </row>
    <row r="2923" spans="1:9" ht="15">
      <c r="A2923" s="6"/>
      <c r="B2923" s="6"/>
      <c r="C2923" s="7"/>
      <c r="D2923" s="6"/>
      <c r="E2923" s="6"/>
      <c r="F2923" s="6"/>
      <c r="G2923" s="6"/>
      <c r="H2923" s="167"/>
      <c r="I2923" s="13"/>
    </row>
    <row r="2924" spans="1:9" ht="15">
      <c r="A2924" s="6"/>
      <c r="B2924" s="6"/>
      <c r="C2924" s="7"/>
      <c r="D2924" s="6"/>
      <c r="E2924" s="6"/>
      <c r="F2924" s="6"/>
      <c r="G2924" s="6"/>
      <c r="H2924" s="167"/>
      <c r="I2924" s="13"/>
    </row>
    <row r="2925" spans="1:9" ht="15">
      <c r="A2925" s="6"/>
      <c r="B2925" s="6"/>
      <c r="C2925" s="7"/>
      <c r="D2925" s="6"/>
      <c r="E2925" s="6"/>
      <c r="F2925" s="6"/>
      <c r="G2925" s="6"/>
      <c r="H2925" s="167"/>
      <c r="I2925" s="13"/>
    </row>
    <row r="2926" spans="1:9" ht="15">
      <c r="A2926" s="6"/>
      <c r="B2926" s="6"/>
      <c r="C2926" s="7"/>
      <c r="D2926" s="6"/>
      <c r="E2926" s="6"/>
      <c r="F2926" s="6"/>
      <c r="G2926" s="6"/>
      <c r="H2926" s="167"/>
      <c r="I2926" s="13"/>
    </row>
    <row r="2927" spans="1:9" ht="15">
      <c r="A2927" s="6"/>
      <c r="B2927" s="6"/>
      <c r="C2927" s="7"/>
      <c r="D2927" s="6"/>
      <c r="E2927" s="6"/>
      <c r="F2927" s="6"/>
      <c r="G2927" s="6"/>
      <c r="H2927" s="167"/>
      <c r="I2927" s="13"/>
    </row>
    <row r="2928" spans="1:9" ht="15">
      <c r="A2928" s="6"/>
      <c r="B2928" s="6"/>
      <c r="C2928" s="7"/>
      <c r="D2928" s="6"/>
      <c r="E2928" s="6"/>
      <c r="F2928" s="6"/>
      <c r="G2928" s="6"/>
      <c r="H2928" s="167"/>
      <c r="I2928" s="13"/>
    </row>
    <row r="2929" spans="1:9" ht="15">
      <c r="A2929" s="6"/>
      <c r="B2929" s="6"/>
      <c r="C2929" s="7"/>
      <c r="D2929" s="6"/>
      <c r="E2929" s="6"/>
      <c r="F2929" s="6"/>
      <c r="G2929" s="6"/>
      <c r="H2929" s="167"/>
      <c r="I2929" s="13"/>
    </row>
    <row r="2930" spans="1:9" ht="15">
      <c r="A2930" s="6"/>
      <c r="B2930" s="6"/>
      <c r="C2930" s="7"/>
      <c r="D2930" s="6"/>
      <c r="E2930" s="6"/>
      <c r="F2930" s="6"/>
      <c r="G2930" s="6"/>
      <c r="H2930" s="167"/>
      <c r="I2930" s="13"/>
    </row>
    <row r="2931" spans="1:9" ht="15">
      <c r="A2931" s="6"/>
      <c r="B2931" s="6"/>
      <c r="C2931" s="7"/>
      <c r="D2931" s="6"/>
      <c r="E2931" s="6"/>
      <c r="F2931" s="6"/>
      <c r="G2931" s="6"/>
      <c r="H2931" s="167"/>
      <c r="I2931" s="13"/>
    </row>
    <row r="2932" spans="1:9" ht="15">
      <c r="A2932" s="6"/>
      <c r="B2932" s="6"/>
      <c r="C2932" s="7"/>
      <c r="D2932" s="6"/>
      <c r="E2932" s="6"/>
      <c r="F2932" s="6"/>
      <c r="G2932" s="6"/>
      <c r="H2932" s="167"/>
      <c r="I2932" s="13"/>
    </row>
    <row r="2933" spans="1:9" ht="15">
      <c r="A2933" s="6"/>
      <c r="B2933" s="6"/>
      <c r="C2933" s="7"/>
      <c r="D2933" s="6"/>
      <c r="E2933" s="6"/>
      <c r="F2933" s="6"/>
      <c r="G2933" s="6"/>
      <c r="H2933" s="167"/>
      <c r="I2933" s="13"/>
    </row>
    <row r="2934" spans="1:8" ht="15">
      <c r="A2934" s="6"/>
      <c r="B2934" s="6"/>
      <c r="C2934" s="7"/>
      <c r="D2934" s="6"/>
      <c r="E2934" s="6"/>
      <c r="F2934" s="6"/>
      <c r="G2934" s="6"/>
      <c r="H2934" s="167"/>
    </row>
    <row r="2935" spans="1:8" ht="15">
      <c r="A2935" s="6"/>
      <c r="B2935" s="6"/>
      <c r="C2935" s="7"/>
      <c r="D2935" s="6"/>
      <c r="E2935" s="6"/>
      <c r="F2935" s="6"/>
      <c r="G2935" s="6"/>
      <c r="H2935" s="167"/>
    </row>
    <row r="2936" spans="1:8" ht="15">
      <c r="A2936" s="6"/>
      <c r="B2936" s="6"/>
      <c r="C2936" s="7"/>
      <c r="D2936" s="6"/>
      <c r="E2936" s="6"/>
      <c r="F2936" s="6"/>
      <c r="G2936" s="6"/>
      <c r="H2936" s="167"/>
    </row>
  </sheetData>
  <sheetProtection/>
  <mergeCells count="2033">
    <mergeCell ref="F1092:G1092"/>
    <mergeCell ref="F1052:G1052"/>
    <mergeCell ref="B1083:D1083"/>
    <mergeCell ref="A1048:H1048"/>
    <mergeCell ref="F1049:G1049"/>
    <mergeCell ref="A1076:H1076"/>
    <mergeCell ref="A1077:H1077"/>
    <mergeCell ref="B1080:D1080"/>
    <mergeCell ref="F1087:G1087"/>
    <mergeCell ref="B1082:D1082"/>
    <mergeCell ref="F1222:G1222"/>
    <mergeCell ref="B1025:D1025"/>
    <mergeCell ref="F1209:G1209"/>
    <mergeCell ref="F1219:G1219"/>
    <mergeCell ref="B1026:D1026"/>
    <mergeCell ref="F1045:G1045"/>
    <mergeCell ref="F1039:G1039"/>
    <mergeCell ref="F1050:G1050"/>
    <mergeCell ref="F1054:G1054"/>
    <mergeCell ref="A1046:H1046"/>
    <mergeCell ref="F1041:G1041"/>
    <mergeCell ref="F1042:G1042"/>
    <mergeCell ref="F1156:G1156"/>
    <mergeCell ref="F1051:G1051"/>
    <mergeCell ref="F1095:G1095"/>
    <mergeCell ref="F1150:G1150"/>
    <mergeCell ref="F1151:G1151"/>
    <mergeCell ref="A1104:H1104"/>
    <mergeCell ref="A1105:H1105"/>
    <mergeCell ref="F1097:G1097"/>
    <mergeCell ref="A1162:H1162"/>
    <mergeCell ref="F1181:G1181"/>
    <mergeCell ref="F1174:G1174"/>
    <mergeCell ref="F1044:G1044"/>
    <mergeCell ref="A1047:H1047"/>
    <mergeCell ref="F1110:G1110"/>
    <mergeCell ref="B1143:D1143"/>
    <mergeCell ref="B1141:D1141"/>
    <mergeCell ref="B1142:D1142"/>
    <mergeCell ref="F1053:G1053"/>
    <mergeCell ref="F1099:G1099"/>
    <mergeCell ref="B1140:D1140"/>
    <mergeCell ref="F1211:G1211"/>
    <mergeCell ref="F1212:G1212"/>
    <mergeCell ref="F1157:G1157"/>
    <mergeCell ref="F1173:G1173"/>
    <mergeCell ref="F1183:G1183"/>
    <mergeCell ref="F1175:G1175"/>
    <mergeCell ref="F1176:G1176"/>
    <mergeCell ref="A1194:H1194"/>
    <mergeCell ref="F1146:G1146"/>
    <mergeCell ref="A1135:H1135"/>
    <mergeCell ref="A1103:H1103"/>
    <mergeCell ref="F1112:G1112"/>
    <mergeCell ref="F1148:G1148"/>
    <mergeCell ref="F1108:G1108"/>
    <mergeCell ref="F1111:G1111"/>
    <mergeCell ref="F733:G733"/>
    <mergeCell ref="A750:H750"/>
    <mergeCell ref="F790:G790"/>
    <mergeCell ref="F746:G746"/>
    <mergeCell ref="F742:G742"/>
    <mergeCell ref="A749:H749"/>
    <mergeCell ref="F789:G789"/>
    <mergeCell ref="F756:G756"/>
    <mergeCell ref="F755:G755"/>
    <mergeCell ref="F751:G751"/>
    <mergeCell ref="A775:H775"/>
    <mergeCell ref="B1021:D1021"/>
    <mergeCell ref="A777:H777"/>
    <mergeCell ref="B778:D778"/>
    <mergeCell ref="B784:D784"/>
    <mergeCell ref="F788:G788"/>
    <mergeCell ref="F810:G810"/>
    <mergeCell ref="F811:G811"/>
    <mergeCell ref="F813:G813"/>
    <mergeCell ref="F815:G815"/>
    <mergeCell ref="B723:D723"/>
    <mergeCell ref="F787:G787"/>
    <mergeCell ref="A716:H716"/>
    <mergeCell ref="A717:H717"/>
    <mergeCell ref="F754:G754"/>
    <mergeCell ref="B782:D782"/>
    <mergeCell ref="G782:H782"/>
    <mergeCell ref="B720:D720"/>
    <mergeCell ref="F731:G731"/>
    <mergeCell ref="B726:D726"/>
    <mergeCell ref="F502:G502"/>
    <mergeCell ref="F574:G574"/>
    <mergeCell ref="F684:G684"/>
    <mergeCell ref="B661:D661"/>
    <mergeCell ref="B662:D662"/>
    <mergeCell ref="B663:D663"/>
    <mergeCell ref="B666:D666"/>
    <mergeCell ref="B665:D665"/>
    <mergeCell ref="B664:D664"/>
    <mergeCell ref="F667:G667"/>
    <mergeCell ref="F505:G505"/>
    <mergeCell ref="F677:G677"/>
    <mergeCell ref="F509:G509"/>
    <mergeCell ref="F506:G506"/>
    <mergeCell ref="A539:H539"/>
    <mergeCell ref="F558:G558"/>
    <mergeCell ref="B660:D660"/>
    <mergeCell ref="F674:G674"/>
    <mergeCell ref="A571:H571"/>
    <mergeCell ref="F564:G564"/>
    <mergeCell ref="F699:G699"/>
    <mergeCell ref="F697:G697"/>
    <mergeCell ref="F698:G698"/>
    <mergeCell ref="F687:G687"/>
    <mergeCell ref="F690:G690"/>
    <mergeCell ref="F696:G696"/>
    <mergeCell ref="F688:G688"/>
    <mergeCell ref="A694:H694"/>
    <mergeCell ref="F691:G691"/>
    <mergeCell ref="F689:G689"/>
    <mergeCell ref="F700:G700"/>
    <mergeCell ref="F683:G683"/>
    <mergeCell ref="F669:G669"/>
    <mergeCell ref="F682:G682"/>
    <mergeCell ref="F679:G679"/>
    <mergeCell ref="F680:G680"/>
    <mergeCell ref="F676:G676"/>
    <mergeCell ref="F675:G675"/>
    <mergeCell ref="F686:G686"/>
    <mergeCell ref="F695:G695"/>
    <mergeCell ref="B486:D486"/>
    <mergeCell ref="B487:D487"/>
    <mergeCell ref="B488:D488"/>
    <mergeCell ref="F498:G498"/>
    <mergeCell ref="F495:G495"/>
    <mergeCell ref="B485:D485"/>
    <mergeCell ref="F489:G489"/>
    <mergeCell ref="F217:G217"/>
    <mergeCell ref="A334:H334"/>
    <mergeCell ref="F327:G327"/>
    <mergeCell ref="F330:G330"/>
    <mergeCell ref="B311:D311"/>
    <mergeCell ref="F331:G331"/>
    <mergeCell ref="A275:H275"/>
    <mergeCell ref="A276:H276"/>
    <mergeCell ref="B245:D245"/>
    <mergeCell ref="F323:G323"/>
    <mergeCell ref="B484:D484"/>
    <mergeCell ref="F386:G386"/>
    <mergeCell ref="F387:G387"/>
    <mergeCell ref="F388:G388"/>
    <mergeCell ref="F389:G389"/>
    <mergeCell ref="F381:G381"/>
    <mergeCell ref="F382:G382"/>
    <mergeCell ref="F385:G385"/>
    <mergeCell ref="B483:D483"/>
    <mergeCell ref="F496:G496"/>
    <mergeCell ref="F499:G499"/>
    <mergeCell ref="F491:G491"/>
    <mergeCell ref="F492:G492"/>
    <mergeCell ref="F493:G493"/>
    <mergeCell ref="F497:G497"/>
    <mergeCell ref="F494:G494"/>
    <mergeCell ref="F448:G448"/>
    <mergeCell ref="F670:G670"/>
    <mergeCell ref="F671:G671"/>
    <mergeCell ref="F508:G508"/>
    <mergeCell ref="F500:G500"/>
    <mergeCell ref="F501:G501"/>
    <mergeCell ref="F504:G504"/>
    <mergeCell ref="F490:G490"/>
    <mergeCell ref="F455:G455"/>
    <mergeCell ref="G485:H485"/>
    <mergeCell ref="F449:G449"/>
    <mergeCell ref="F396:G396"/>
    <mergeCell ref="F445:G445"/>
    <mergeCell ref="F444:G444"/>
    <mergeCell ref="F437:G437"/>
    <mergeCell ref="F438:G438"/>
    <mergeCell ref="F439:G439"/>
    <mergeCell ref="F440:G440"/>
    <mergeCell ref="F397:G397"/>
    <mergeCell ref="F435:G435"/>
    <mergeCell ref="F398:G398"/>
    <mergeCell ref="F395:G395"/>
    <mergeCell ref="F447:G447"/>
    <mergeCell ref="F433:G433"/>
    <mergeCell ref="B425:D425"/>
    <mergeCell ref="F442:G442"/>
    <mergeCell ref="G426:H426"/>
    <mergeCell ref="F441:G441"/>
    <mergeCell ref="B424:D424"/>
    <mergeCell ref="A419:H419"/>
    <mergeCell ref="F557:G557"/>
    <mergeCell ref="A453:H453"/>
    <mergeCell ref="F458:G458"/>
    <mergeCell ref="F459:G459"/>
    <mergeCell ref="F456:G456"/>
    <mergeCell ref="F457:G457"/>
    <mergeCell ref="A454:H454"/>
    <mergeCell ref="A480:H480"/>
    <mergeCell ref="B481:D481"/>
    <mergeCell ref="B482:D482"/>
    <mergeCell ref="F559:G559"/>
    <mergeCell ref="F460:G460"/>
    <mergeCell ref="A657:H657"/>
    <mergeCell ref="A658:H658"/>
    <mergeCell ref="B659:D659"/>
    <mergeCell ref="G544:H544"/>
    <mergeCell ref="F608:G608"/>
    <mergeCell ref="B605:D605"/>
    <mergeCell ref="B546:D546"/>
    <mergeCell ref="B547:D547"/>
    <mergeCell ref="B693:H693"/>
    <mergeCell ref="F672:G672"/>
    <mergeCell ref="F673:G673"/>
    <mergeCell ref="G663:H663"/>
    <mergeCell ref="F566:G566"/>
    <mergeCell ref="B603:D603"/>
    <mergeCell ref="F668:G668"/>
    <mergeCell ref="F685:G685"/>
    <mergeCell ref="B369:D369"/>
    <mergeCell ref="F370:G370"/>
    <mergeCell ref="F371:G371"/>
    <mergeCell ref="F372:G372"/>
    <mergeCell ref="F432:G432"/>
    <mergeCell ref="F393:G393"/>
    <mergeCell ref="F394:G394"/>
    <mergeCell ref="A391:H391"/>
    <mergeCell ref="A392:H392"/>
    <mergeCell ref="F373:G373"/>
    <mergeCell ref="F374:G374"/>
    <mergeCell ref="F378:G378"/>
    <mergeCell ref="F384:G384"/>
    <mergeCell ref="F383:G383"/>
    <mergeCell ref="F375:G375"/>
    <mergeCell ref="F380:G380"/>
    <mergeCell ref="F377:G377"/>
    <mergeCell ref="F376:G376"/>
    <mergeCell ref="F379:G379"/>
    <mergeCell ref="F338:G338"/>
    <mergeCell ref="F336:G336"/>
    <mergeCell ref="B368:D368"/>
    <mergeCell ref="B362:D362"/>
    <mergeCell ref="B363:D363"/>
    <mergeCell ref="B364:D364"/>
    <mergeCell ref="B365:D365"/>
    <mergeCell ref="B366:D366"/>
    <mergeCell ref="B367:D367"/>
    <mergeCell ref="A361:H361"/>
    <mergeCell ref="F280:G280"/>
    <mergeCell ref="F314:G314"/>
    <mergeCell ref="G366:H366"/>
    <mergeCell ref="F329:G329"/>
    <mergeCell ref="A335:H335"/>
    <mergeCell ref="A359:H359"/>
    <mergeCell ref="A360:H360"/>
    <mergeCell ref="F339:G339"/>
    <mergeCell ref="F337:G337"/>
    <mergeCell ref="F341:G341"/>
    <mergeCell ref="F317:G317"/>
    <mergeCell ref="F313:G313"/>
    <mergeCell ref="A301:H301"/>
    <mergeCell ref="A302:H302"/>
    <mergeCell ref="B304:D304"/>
    <mergeCell ref="B309:D309"/>
    <mergeCell ref="B7:D7"/>
    <mergeCell ref="B8:D8"/>
    <mergeCell ref="F253:G253"/>
    <mergeCell ref="F254:G254"/>
    <mergeCell ref="F255:G255"/>
    <mergeCell ref="F256:G256"/>
    <mergeCell ref="B251:D251"/>
    <mergeCell ref="F212:G212"/>
    <mergeCell ref="A214:H214"/>
    <mergeCell ref="F207:G207"/>
    <mergeCell ref="F25:G25"/>
    <mergeCell ref="F26:G26"/>
    <mergeCell ref="A1:H1"/>
    <mergeCell ref="A2:H2"/>
    <mergeCell ref="A3:H3"/>
    <mergeCell ref="F17:G17"/>
    <mergeCell ref="A4:H4"/>
    <mergeCell ref="G9:H9"/>
    <mergeCell ref="B5:D5"/>
    <mergeCell ref="B6:D6"/>
    <mergeCell ref="F33:G33"/>
    <mergeCell ref="A35:H35"/>
    <mergeCell ref="A34:H34"/>
    <mergeCell ref="F20:G20"/>
    <mergeCell ref="F18:G18"/>
    <mergeCell ref="F19:G19"/>
    <mergeCell ref="F27:G27"/>
    <mergeCell ref="F28:G28"/>
    <mergeCell ref="F23:G23"/>
    <mergeCell ref="F24:G24"/>
    <mergeCell ref="B72:D72"/>
    <mergeCell ref="F74:G74"/>
    <mergeCell ref="F75:G75"/>
    <mergeCell ref="F29:G29"/>
    <mergeCell ref="A62:H62"/>
    <mergeCell ref="F37:G37"/>
    <mergeCell ref="F41:G41"/>
    <mergeCell ref="F30:G30"/>
    <mergeCell ref="F31:G31"/>
    <mergeCell ref="F32:G32"/>
    <mergeCell ref="B69:D69"/>
    <mergeCell ref="G69:H69"/>
    <mergeCell ref="B70:D70"/>
    <mergeCell ref="B71:D71"/>
    <mergeCell ref="B65:D65"/>
    <mergeCell ref="B68:D68"/>
    <mergeCell ref="F36:G36"/>
    <mergeCell ref="F42:G42"/>
    <mergeCell ref="A63:H63"/>
    <mergeCell ref="A64:H64"/>
    <mergeCell ref="A61:H61"/>
    <mergeCell ref="F38:G38"/>
    <mergeCell ref="F39:G39"/>
    <mergeCell ref="F40:G40"/>
    <mergeCell ref="F158:G158"/>
    <mergeCell ref="F157:G157"/>
    <mergeCell ref="A181:H181"/>
    <mergeCell ref="B155:H155"/>
    <mergeCell ref="F161:G161"/>
    <mergeCell ref="F160:G160"/>
    <mergeCell ref="F159:G159"/>
    <mergeCell ref="F156:G156"/>
    <mergeCell ref="B11:D11"/>
    <mergeCell ref="B12:D12"/>
    <mergeCell ref="F13:G13"/>
    <mergeCell ref="F14:G14"/>
    <mergeCell ref="B154:H154"/>
    <mergeCell ref="F132:G132"/>
    <mergeCell ref="B66:D66"/>
    <mergeCell ref="B124:D124"/>
    <mergeCell ref="B125:D125"/>
    <mergeCell ref="B67:D67"/>
    <mergeCell ref="B9:D9"/>
    <mergeCell ref="B10:D10"/>
    <mergeCell ref="A180:H180"/>
    <mergeCell ref="F446:G446"/>
    <mergeCell ref="F436:G436"/>
    <mergeCell ref="B189:D189"/>
    <mergeCell ref="F15:G15"/>
    <mergeCell ref="F16:G16"/>
    <mergeCell ref="F21:G21"/>
    <mergeCell ref="F22:G22"/>
    <mergeCell ref="F1221:G1221"/>
    <mergeCell ref="B1084:D1084"/>
    <mergeCell ref="F1101:G1101"/>
    <mergeCell ref="F1091:G1091"/>
    <mergeCell ref="F1100:G1100"/>
    <mergeCell ref="F1109:G1109"/>
    <mergeCell ref="F1172:G1172"/>
    <mergeCell ref="F1155:G1155"/>
    <mergeCell ref="F1210:G1210"/>
    <mergeCell ref="F1106:G1106"/>
    <mergeCell ref="F1096:G1096"/>
    <mergeCell ref="F1088:G1088"/>
    <mergeCell ref="F1089:G1089"/>
    <mergeCell ref="F1090:G1090"/>
    <mergeCell ref="A1160:H1160"/>
    <mergeCell ref="F1154:G1154"/>
    <mergeCell ref="B1145:D1145"/>
    <mergeCell ref="F1102:G1102"/>
    <mergeCell ref="F1098:G1098"/>
    <mergeCell ref="F1149:G1149"/>
    <mergeCell ref="B1079:D1079"/>
    <mergeCell ref="G1083:H1083"/>
    <mergeCell ref="A1136:H1136"/>
    <mergeCell ref="B1144:D1144"/>
    <mergeCell ref="B1081:D1081"/>
    <mergeCell ref="F1107:G1107"/>
    <mergeCell ref="F1093:G1093"/>
    <mergeCell ref="F1094:G1094"/>
    <mergeCell ref="B1085:D1085"/>
    <mergeCell ref="B1086:D1086"/>
    <mergeCell ref="F740:G740"/>
    <mergeCell ref="F1153:G1153"/>
    <mergeCell ref="F1152:G1152"/>
    <mergeCell ref="F1031:G1031"/>
    <mergeCell ref="A808:H808"/>
    <mergeCell ref="A809:H809"/>
    <mergeCell ref="B1022:D1022"/>
    <mergeCell ref="B1023:D1023"/>
    <mergeCell ref="A1018:H1018"/>
    <mergeCell ref="A1078:H1078"/>
    <mergeCell ref="F728:G728"/>
    <mergeCell ref="F730:G730"/>
    <mergeCell ref="F1029:G1029"/>
    <mergeCell ref="B1027:D1027"/>
    <mergeCell ref="B1028:D1028"/>
    <mergeCell ref="F786:G786"/>
    <mergeCell ref="F792:G792"/>
    <mergeCell ref="F737:G737"/>
    <mergeCell ref="F739:G739"/>
    <mergeCell ref="A1019:H1019"/>
    <mergeCell ref="B719:D719"/>
    <mergeCell ref="B779:D779"/>
    <mergeCell ref="A718:H718"/>
    <mergeCell ref="F735:G735"/>
    <mergeCell ref="F727:G727"/>
    <mergeCell ref="F738:G738"/>
    <mergeCell ref="F729:G729"/>
    <mergeCell ref="B721:D721"/>
    <mergeCell ref="B724:D724"/>
    <mergeCell ref="B725:D725"/>
    <mergeCell ref="F732:G732"/>
    <mergeCell ref="A776:H776"/>
    <mergeCell ref="B785:D785"/>
    <mergeCell ref="B783:D783"/>
    <mergeCell ref="B780:D780"/>
    <mergeCell ref="B781:D781"/>
    <mergeCell ref="F734:G734"/>
    <mergeCell ref="F736:G736"/>
    <mergeCell ref="F747:G747"/>
    <mergeCell ref="F753:G753"/>
    <mergeCell ref="F219:G219"/>
    <mergeCell ref="G723:H723"/>
    <mergeCell ref="F745:G745"/>
    <mergeCell ref="B722:D722"/>
    <mergeCell ref="B428:D428"/>
    <mergeCell ref="B429:D429"/>
    <mergeCell ref="F430:G430"/>
    <mergeCell ref="F555:G555"/>
    <mergeCell ref="F556:G556"/>
    <mergeCell ref="F514:G514"/>
    <mergeCell ref="F197:G197"/>
    <mergeCell ref="B246:D246"/>
    <mergeCell ref="B247:D247"/>
    <mergeCell ref="F200:G200"/>
    <mergeCell ref="F201:G201"/>
    <mergeCell ref="F202:G202"/>
    <mergeCell ref="A241:H241"/>
    <mergeCell ref="F204:G204"/>
    <mergeCell ref="F205:G205"/>
    <mergeCell ref="F206:G206"/>
    <mergeCell ref="B190:D190"/>
    <mergeCell ref="B187:D187"/>
    <mergeCell ref="B188:D188"/>
    <mergeCell ref="F191:G191"/>
    <mergeCell ref="F198:G198"/>
    <mergeCell ref="F199:G199"/>
    <mergeCell ref="F195:G195"/>
    <mergeCell ref="F196:G196"/>
    <mergeCell ref="F194:G194"/>
    <mergeCell ref="F193:G193"/>
    <mergeCell ref="F210:G210"/>
    <mergeCell ref="F215:G215"/>
    <mergeCell ref="F216:G216"/>
    <mergeCell ref="A182:H182"/>
    <mergeCell ref="B183:D183"/>
    <mergeCell ref="B184:D184"/>
    <mergeCell ref="F192:G192"/>
    <mergeCell ref="G187:H187"/>
    <mergeCell ref="B185:D185"/>
    <mergeCell ref="B186:D186"/>
    <mergeCell ref="G248:H248"/>
    <mergeCell ref="B248:D248"/>
    <mergeCell ref="B244:D244"/>
    <mergeCell ref="F220:G220"/>
    <mergeCell ref="F203:G203"/>
    <mergeCell ref="F218:G218"/>
    <mergeCell ref="F211:G211"/>
    <mergeCell ref="A213:H213"/>
    <mergeCell ref="F208:G208"/>
    <mergeCell ref="F209:G209"/>
    <mergeCell ref="F265:G265"/>
    <mergeCell ref="F324:G324"/>
    <mergeCell ref="F261:G261"/>
    <mergeCell ref="A240:H240"/>
    <mergeCell ref="B249:D249"/>
    <mergeCell ref="B250:D250"/>
    <mergeCell ref="F257:G257"/>
    <mergeCell ref="F252:G252"/>
    <mergeCell ref="A242:H242"/>
    <mergeCell ref="A243:H243"/>
    <mergeCell ref="F741:G741"/>
    <mergeCell ref="F743:G743"/>
    <mergeCell ref="F752:G752"/>
    <mergeCell ref="F258:G258"/>
    <mergeCell ref="F259:G259"/>
    <mergeCell ref="F260:G260"/>
    <mergeCell ref="F340:G340"/>
    <mergeCell ref="F262:G262"/>
    <mergeCell ref="F263:G263"/>
    <mergeCell ref="F264:G264"/>
    <mergeCell ref="F795:G795"/>
    <mergeCell ref="F796:G796"/>
    <mergeCell ref="F797:G797"/>
    <mergeCell ref="F266:G266"/>
    <mergeCell ref="F269:G269"/>
    <mergeCell ref="F814:G814"/>
    <mergeCell ref="F799:G799"/>
    <mergeCell ref="F800:G800"/>
    <mergeCell ref="F804:G804"/>
    <mergeCell ref="F801:G801"/>
    <mergeCell ref="A836:H836"/>
    <mergeCell ref="B845:D845"/>
    <mergeCell ref="F847:G847"/>
    <mergeCell ref="F812:G812"/>
    <mergeCell ref="F806:G806"/>
    <mergeCell ref="F802:G802"/>
    <mergeCell ref="F803:G803"/>
    <mergeCell ref="F849:G849"/>
    <mergeCell ref="B841:D841"/>
    <mergeCell ref="B844:D844"/>
    <mergeCell ref="G843:H843"/>
    <mergeCell ref="B840:D840"/>
    <mergeCell ref="B846:D846"/>
    <mergeCell ref="F848:G848"/>
    <mergeCell ref="F874:G874"/>
    <mergeCell ref="F871:G871"/>
    <mergeCell ref="F863:G863"/>
    <mergeCell ref="F866:G866"/>
    <mergeCell ref="F857:G857"/>
    <mergeCell ref="F850:G850"/>
    <mergeCell ref="F864:G864"/>
    <mergeCell ref="F858:G858"/>
    <mergeCell ref="F852:G852"/>
    <mergeCell ref="F851:G851"/>
    <mergeCell ref="A570:H570"/>
    <mergeCell ref="A837:H837"/>
    <mergeCell ref="F875:G875"/>
    <mergeCell ref="F854:G854"/>
    <mergeCell ref="F855:G855"/>
    <mergeCell ref="F856:G856"/>
    <mergeCell ref="F865:G865"/>
    <mergeCell ref="F872:G872"/>
    <mergeCell ref="F873:G873"/>
    <mergeCell ref="F853:G853"/>
    <mergeCell ref="F267:G267"/>
    <mergeCell ref="F268:G268"/>
    <mergeCell ref="F278:G278"/>
    <mergeCell ref="F270:G270"/>
    <mergeCell ref="F271:G271"/>
    <mergeCell ref="F279:G279"/>
    <mergeCell ref="F277:G277"/>
    <mergeCell ref="A300:H300"/>
    <mergeCell ref="F273:G273"/>
    <mergeCell ref="F272:G272"/>
    <mergeCell ref="F135:G135"/>
    <mergeCell ref="F136:G136"/>
    <mergeCell ref="F146:G146"/>
    <mergeCell ref="F149:G149"/>
    <mergeCell ref="F147:G147"/>
    <mergeCell ref="F139:G139"/>
    <mergeCell ref="F144:G144"/>
    <mergeCell ref="F137:G137"/>
    <mergeCell ref="F153:G153"/>
    <mergeCell ref="F315:G315"/>
    <mergeCell ref="A513:H513"/>
    <mergeCell ref="B423:D423"/>
    <mergeCell ref="B307:D307"/>
    <mergeCell ref="B426:D426"/>
    <mergeCell ref="F328:G328"/>
    <mergeCell ref="F332:G332"/>
    <mergeCell ref="F318:G318"/>
    <mergeCell ref="F321:G321"/>
    <mergeCell ref="B305:D305"/>
    <mergeCell ref="A512:H512"/>
    <mergeCell ref="F434:G434"/>
    <mergeCell ref="F443:G443"/>
    <mergeCell ref="F431:G431"/>
    <mergeCell ref="F325:G325"/>
    <mergeCell ref="A420:H420"/>
    <mergeCell ref="F316:G316"/>
    <mergeCell ref="A421:H421"/>
    <mergeCell ref="F516:G516"/>
    <mergeCell ref="F507:G507"/>
    <mergeCell ref="B427:D427"/>
    <mergeCell ref="F517:G517"/>
    <mergeCell ref="F518:G518"/>
    <mergeCell ref="F519:G519"/>
    <mergeCell ref="F450:G450"/>
    <mergeCell ref="F451:G451"/>
    <mergeCell ref="A478:H478"/>
    <mergeCell ref="A479:H479"/>
    <mergeCell ref="F281:G281"/>
    <mergeCell ref="B310:D310"/>
    <mergeCell ref="B308:D308"/>
    <mergeCell ref="F322:G322"/>
    <mergeCell ref="F326:G326"/>
    <mergeCell ref="F312:G312"/>
    <mergeCell ref="B306:D306"/>
    <mergeCell ref="F319:G319"/>
    <mergeCell ref="G308:H308"/>
    <mergeCell ref="F320:G320"/>
    <mergeCell ref="B422:D422"/>
    <mergeCell ref="B843:D843"/>
    <mergeCell ref="B544:D544"/>
    <mergeCell ref="B842:D842"/>
    <mergeCell ref="F282:G282"/>
    <mergeCell ref="A537:H537"/>
    <mergeCell ref="F515:G515"/>
    <mergeCell ref="F510:G510"/>
    <mergeCell ref="F503:G503"/>
    <mergeCell ref="F561:G561"/>
    <mergeCell ref="B916:D916"/>
    <mergeCell ref="B917:D917"/>
    <mergeCell ref="F577:G577"/>
    <mergeCell ref="B602:D602"/>
    <mergeCell ref="A597:H597"/>
    <mergeCell ref="F573:G573"/>
    <mergeCell ref="F798:G798"/>
    <mergeCell ref="A838:H838"/>
    <mergeCell ref="F791:G791"/>
    <mergeCell ref="F861:G861"/>
    <mergeCell ref="A538:H538"/>
    <mergeCell ref="B543:D543"/>
    <mergeCell ref="F550:G550"/>
    <mergeCell ref="F551:G551"/>
    <mergeCell ref="B540:D540"/>
    <mergeCell ref="B542:D542"/>
    <mergeCell ref="B541:D541"/>
    <mergeCell ref="B545:D545"/>
    <mergeCell ref="F549:G549"/>
    <mergeCell ref="F560:G560"/>
    <mergeCell ref="F548:G548"/>
    <mergeCell ref="F568:G568"/>
    <mergeCell ref="F563:G563"/>
    <mergeCell ref="F567:G567"/>
    <mergeCell ref="F553:G553"/>
    <mergeCell ref="F562:G562"/>
    <mergeCell ref="F565:G565"/>
    <mergeCell ref="F554:G554"/>
    <mergeCell ref="F552:G552"/>
    <mergeCell ref="F926:G926"/>
    <mergeCell ref="A912:H912"/>
    <mergeCell ref="A913:H913"/>
    <mergeCell ref="A914:H914"/>
    <mergeCell ref="G919:H919"/>
    <mergeCell ref="B919:D919"/>
    <mergeCell ref="B922:D922"/>
    <mergeCell ref="F923:G923"/>
    <mergeCell ref="F925:G925"/>
    <mergeCell ref="B918:D918"/>
    <mergeCell ref="A2889:D2889"/>
    <mergeCell ref="A2870:F2870"/>
    <mergeCell ref="A2869:F2869"/>
    <mergeCell ref="A2883:B2883"/>
    <mergeCell ref="A2884:C2884"/>
    <mergeCell ref="A2885:D2885"/>
    <mergeCell ref="A2886:D2886"/>
    <mergeCell ref="A2888:D2888"/>
    <mergeCell ref="A2878:F2878"/>
    <mergeCell ref="A2879:F2879"/>
    <mergeCell ref="A2872:F2872"/>
    <mergeCell ref="A2875:E2875"/>
    <mergeCell ref="A2874:E2874"/>
    <mergeCell ref="A1137:H1137"/>
    <mergeCell ref="G1167:H1167"/>
    <mergeCell ref="F1171:G1171"/>
    <mergeCell ref="B1167:D1167"/>
    <mergeCell ref="G1142:H1142"/>
    <mergeCell ref="F1147:G1147"/>
    <mergeCell ref="B1139:D1139"/>
    <mergeCell ref="F935:G935"/>
    <mergeCell ref="F937:G937"/>
    <mergeCell ref="A940:H940"/>
    <mergeCell ref="F938:G938"/>
    <mergeCell ref="A939:H939"/>
    <mergeCell ref="F936:G936"/>
    <mergeCell ref="F1043:G1043"/>
    <mergeCell ref="A1017:H1017"/>
    <mergeCell ref="B1024:D1024"/>
    <mergeCell ref="A1256:H1256"/>
    <mergeCell ref="F948:G948"/>
    <mergeCell ref="F945:G945"/>
    <mergeCell ref="F946:G946"/>
    <mergeCell ref="F947:G947"/>
    <mergeCell ref="F1040:G1040"/>
    <mergeCell ref="B1138:D1138"/>
    <mergeCell ref="G1025:H1025"/>
    <mergeCell ref="F1035:G1035"/>
    <mergeCell ref="A2867:F2867"/>
    <mergeCell ref="B1163:D1163"/>
    <mergeCell ref="B1164:D1164"/>
    <mergeCell ref="B1165:D1165"/>
    <mergeCell ref="B1166:D1166"/>
    <mergeCell ref="B1168:D1168"/>
    <mergeCell ref="F1179:G1179"/>
    <mergeCell ref="F1233:G1233"/>
    <mergeCell ref="F1208:G1208"/>
    <mergeCell ref="A2868:F2868"/>
    <mergeCell ref="B1169:D1169"/>
    <mergeCell ref="B1170:D1170"/>
    <mergeCell ref="F1220:G1220"/>
    <mergeCell ref="F1180:G1180"/>
    <mergeCell ref="B1201:D1201"/>
    <mergeCell ref="F1227:G1227"/>
    <mergeCell ref="F1229:G1229"/>
    <mergeCell ref="F1178:G1178"/>
    <mergeCell ref="F1217:G1217"/>
    <mergeCell ref="F1182:G1182"/>
    <mergeCell ref="A2842:B2842"/>
    <mergeCell ref="C2842:D2842"/>
    <mergeCell ref="A2848:B2848"/>
    <mergeCell ref="C2848:D2848"/>
    <mergeCell ref="A2843:B2843"/>
    <mergeCell ref="C2845:D2845"/>
    <mergeCell ref="A2846:B2846"/>
    <mergeCell ref="B1203:D1203"/>
    <mergeCell ref="C2846:D2846"/>
    <mergeCell ref="F1230:G1230"/>
    <mergeCell ref="A2847:F2847"/>
    <mergeCell ref="A2845:B2845"/>
    <mergeCell ref="F2700:G2700"/>
    <mergeCell ref="A2686:H2686"/>
    <mergeCell ref="B2692:D2692"/>
    <mergeCell ref="A1295:E1295"/>
    <mergeCell ref="F2651:G2651"/>
    <mergeCell ref="B1382:D1382"/>
    <mergeCell ref="B1200:D1200"/>
    <mergeCell ref="F1185:G1185"/>
    <mergeCell ref="A1196:H1196"/>
    <mergeCell ref="B1198:D1198"/>
    <mergeCell ref="F1186:G1186"/>
    <mergeCell ref="G1202:H1202"/>
    <mergeCell ref="B1199:D1199"/>
    <mergeCell ref="A1195:H1195"/>
    <mergeCell ref="B1202:D1202"/>
    <mergeCell ref="A1225:H1225"/>
    <mergeCell ref="F1223:G1223"/>
    <mergeCell ref="F1232:G1232"/>
    <mergeCell ref="F1228:G1228"/>
    <mergeCell ref="A1254:H1254"/>
    <mergeCell ref="A1255:H1255"/>
    <mergeCell ref="F1231:G1231"/>
    <mergeCell ref="B1204:D1204"/>
    <mergeCell ref="B1205:D1205"/>
    <mergeCell ref="A1226:H1226"/>
    <mergeCell ref="F1218:G1218"/>
    <mergeCell ref="F1216:G1216"/>
    <mergeCell ref="F1213:G1213"/>
    <mergeCell ref="F1206:G1206"/>
    <mergeCell ref="F1207:G1207"/>
    <mergeCell ref="F1214:G1214"/>
    <mergeCell ref="F1215:G1215"/>
    <mergeCell ref="F2652:G2652"/>
    <mergeCell ref="F2658:G2658"/>
    <mergeCell ref="F2659:G2659"/>
    <mergeCell ref="F2656:G2656"/>
    <mergeCell ref="F2655:G2655"/>
    <mergeCell ref="F2653:G2653"/>
    <mergeCell ref="F2654:G2654"/>
    <mergeCell ref="B2690:D2690"/>
    <mergeCell ref="F2666:G2666"/>
    <mergeCell ref="F2667:G2667"/>
    <mergeCell ref="A2684:H2684"/>
    <mergeCell ref="A2685:H2685"/>
    <mergeCell ref="B2691:D2691"/>
    <mergeCell ref="B2689:D2689"/>
    <mergeCell ref="B2688:D2688"/>
    <mergeCell ref="F2702:G2702"/>
    <mergeCell ref="F2703:G2703"/>
    <mergeCell ref="B2693:D2693"/>
    <mergeCell ref="B2694:D2694"/>
    <mergeCell ref="B2695:D2695"/>
    <mergeCell ref="F2696:G2696"/>
    <mergeCell ref="F2697:G2697"/>
    <mergeCell ref="F2698:G2698"/>
    <mergeCell ref="F2701:G2701"/>
    <mergeCell ref="F2699:G2699"/>
    <mergeCell ref="F2665:G2665"/>
    <mergeCell ref="F2657:G2657"/>
    <mergeCell ref="A2660:H2660"/>
    <mergeCell ref="A2661:H2661"/>
    <mergeCell ref="F2662:G2662"/>
    <mergeCell ref="F2663:G2663"/>
    <mergeCell ref="G2692:H2692"/>
    <mergeCell ref="F2649:G2649"/>
    <mergeCell ref="F2650:G2650"/>
    <mergeCell ref="F2641:G2641"/>
    <mergeCell ref="F2642:G2642"/>
    <mergeCell ref="F2643:G2643"/>
    <mergeCell ref="F2646:G2646"/>
    <mergeCell ref="F2647:G2647"/>
    <mergeCell ref="F2648:G2648"/>
    <mergeCell ref="F2664:G2664"/>
    <mergeCell ref="B2631:D2631"/>
    <mergeCell ref="F2644:G2644"/>
    <mergeCell ref="F2645:G2645"/>
    <mergeCell ref="B2634:D2634"/>
    <mergeCell ref="B2635:D2635"/>
    <mergeCell ref="B2636:D2636"/>
    <mergeCell ref="F2637:G2637"/>
    <mergeCell ref="F2638:G2638"/>
    <mergeCell ref="F2639:G2639"/>
    <mergeCell ref="F2640:G2640"/>
    <mergeCell ref="A2625:H2625"/>
    <mergeCell ref="A2626:H2626"/>
    <mergeCell ref="A2627:H2627"/>
    <mergeCell ref="B2629:D2629"/>
    <mergeCell ref="B2630:D2630"/>
    <mergeCell ref="A2600:H2600"/>
    <mergeCell ref="A2601:H2601"/>
    <mergeCell ref="F2602:G2602"/>
    <mergeCell ref="F2603:G2603"/>
    <mergeCell ref="F2595:G2595"/>
    <mergeCell ref="F2596:G2596"/>
    <mergeCell ref="F2597:G2597"/>
    <mergeCell ref="B2632:D2632"/>
    <mergeCell ref="B2633:D2633"/>
    <mergeCell ref="G2633:H2633"/>
    <mergeCell ref="F2604:G2604"/>
    <mergeCell ref="F2605:G2605"/>
    <mergeCell ref="F2606:G2606"/>
    <mergeCell ref="F2607:G2607"/>
    <mergeCell ref="F2585:G2585"/>
    <mergeCell ref="F2598:G2598"/>
    <mergeCell ref="F2599:G2599"/>
    <mergeCell ref="F2586:G2586"/>
    <mergeCell ref="F2587:G2587"/>
    <mergeCell ref="F2588:G2588"/>
    <mergeCell ref="F2589:G2589"/>
    <mergeCell ref="F2592:G2592"/>
    <mergeCell ref="F2593:G2593"/>
    <mergeCell ref="F2594:G2594"/>
    <mergeCell ref="B2575:D2575"/>
    <mergeCell ref="B2576:D2576"/>
    <mergeCell ref="F2577:G2577"/>
    <mergeCell ref="F2590:G2590"/>
    <mergeCell ref="F2591:G2591"/>
    <mergeCell ref="F2580:G2580"/>
    <mergeCell ref="F2581:G2581"/>
    <mergeCell ref="F2582:G2582"/>
    <mergeCell ref="F2583:G2583"/>
    <mergeCell ref="F2584:G2584"/>
    <mergeCell ref="F1749:G1749"/>
    <mergeCell ref="F2578:G2578"/>
    <mergeCell ref="F2579:G2579"/>
    <mergeCell ref="B2569:D2569"/>
    <mergeCell ref="B2570:D2570"/>
    <mergeCell ref="B2571:D2571"/>
    <mergeCell ref="B2572:D2572"/>
    <mergeCell ref="B2573:D2573"/>
    <mergeCell ref="G2573:H2573"/>
    <mergeCell ref="B2574:D2574"/>
    <mergeCell ref="B1737:D1737"/>
    <mergeCell ref="A2508:H2508"/>
    <mergeCell ref="F1745:G1745"/>
    <mergeCell ref="F1746:G1746"/>
    <mergeCell ref="F1751:G1751"/>
    <mergeCell ref="F1752:G1752"/>
    <mergeCell ref="F1753:G1753"/>
    <mergeCell ref="F1754:G1754"/>
    <mergeCell ref="F1747:G1747"/>
    <mergeCell ref="F1748:G1748"/>
    <mergeCell ref="F1742:G1742"/>
    <mergeCell ref="A1731:H1731"/>
    <mergeCell ref="F2540:G2540"/>
    <mergeCell ref="A2541:H2541"/>
    <mergeCell ref="A2542:H2542"/>
    <mergeCell ref="A1732:H1732"/>
    <mergeCell ref="A1733:H1733"/>
    <mergeCell ref="B1734:D1734"/>
    <mergeCell ref="B1735:D1735"/>
    <mergeCell ref="B1736:D1736"/>
    <mergeCell ref="F1756:G1756"/>
    <mergeCell ref="F1757:G1757"/>
    <mergeCell ref="F1758:G1758"/>
    <mergeCell ref="B1738:D1738"/>
    <mergeCell ref="G1738:H1738"/>
    <mergeCell ref="F1743:G1743"/>
    <mergeCell ref="F1744:G1744"/>
    <mergeCell ref="B1739:D1739"/>
    <mergeCell ref="B1740:D1740"/>
    <mergeCell ref="B1741:D1741"/>
    <mergeCell ref="F1763:G1763"/>
    <mergeCell ref="A1765:H1765"/>
    <mergeCell ref="A1766:H1766"/>
    <mergeCell ref="F1767:G1767"/>
    <mergeCell ref="F1750:G1750"/>
    <mergeCell ref="F1759:G1759"/>
    <mergeCell ref="F1760:G1760"/>
    <mergeCell ref="F1761:G1761"/>
    <mergeCell ref="F1762:G1762"/>
    <mergeCell ref="F1755:G1755"/>
    <mergeCell ref="F1772:G1772"/>
    <mergeCell ref="A1791:H1791"/>
    <mergeCell ref="A1792:H1792"/>
    <mergeCell ref="A1793:H1793"/>
    <mergeCell ref="F1768:G1768"/>
    <mergeCell ref="F1769:G1769"/>
    <mergeCell ref="F1770:G1770"/>
    <mergeCell ref="F1771:G1771"/>
    <mergeCell ref="B1798:D1798"/>
    <mergeCell ref="G1798:H1798"/>
    <mergeCell ref="B1799:D1799"/>
    <mergeCell ref="B1800:D1800"/>
    <mergeCell ref="B1794:D1794"/>
    <mergeCell ref="B1795:D1795"/>
    <mergeCell ref="B1796:D1796"/>
    <mergeCell ref="B1797:D1797"/>
    <mergeCell ref="F1815:G1815"/>
    <mergeCell ref="F1816:G1816"/>
    <mergeCell ref="F1818:G1818"/>
    <mergeCell ref="B1801:D1801"/>
    <mergeCell ref="F1802:G1802"/>
    <mergeCell ref="F1803:G1803"/>
    <mergeCell ref="F1804:G1804"/>
    <mergeCell ref="F1805:G1805"/>
    <mergeCell ref="F1806:G1806"/>
    <mergeCell ref="F1807:G1807"/>
    <mergeCell ref="F1808:G1808"/>
    <mergeCell ref="F1813:G1813"/>
    <mergeCell ref="F1814:G1814"/>
    <mergeCell ref="F1822:G1822"/>
    <mergeCell ref="F1823:G1823"/>
    <mergeCell ref="A1825:H1825"/>
    <mergeCell ref="A1852:H1852"/>
    <mergeCell ref="B1854:D1854"/>
    <mergeCell ref="F1829:G1829"/>
    <mergeCell ref="A1826:H1826"/>
    <mergeCell ref="F1831:G1831"/>
    <mergeCell ref="F1827:G1827"/>
    <mergeCell ref="F1863:G1863"/>
    <mergeCell ref="F1864:G1864"/>
    <mergeCell ref="F1865:G1865"/>
    <mergeCell ref="F2349:G2349"/>
    <mergeCell ref="F2350:G2350"/>
    <mergeCell ref="A2446:H2446"/>
    <mergeCell ref="F2294:G2294"/>
    <mergeCell ref="F2295:G2295"/>
    <mergeCell ref="F2296:G2296"/>
    <mergeCell ref="F2297:G2297"/>
    <mergeCell ref="B2449:D2449"/>
    <mergeCell ref="B2450:D2450"/>
    <mergeCell ref="B2451:D2451"/>
    <mergeCell ref="B2452:D2452"/>
    <mergeCell ref="A2447:H2447"/>
    <mergeCell ref="A2448:H2448"/>
    <mergeCell ref="F2457:G2457"/>
    <mergeCell ref="F2458:G2458"/>
    <mergeCell ref="F2459:G2459"/>
    <mergeCell ref="B2453:D2453"/>
    <mergeCell ref="G2453:H2453"/>
    <mergeCell ref="B2454:D2454"/>
    <mergeCell ref="B2455:D2455"/>
    <mergeCell ref="B2456:D2456"/>
    <mergeCell ref="F2464:G2464"/>
    <mergeCell ref="F2465:G2465"/>
    <mergeCell ref="F2466:G2466"/>
    <mergeCell ref="F2467:G2467"/>
    <mergeCell ref="F2460:G2460"/>
    <mergeCell ref="F2461:G2461"/>
    <mergeCell ref="F2462:G2462"/>
    <mergeCell ref="F2463:G2463"/>
    <mergeCell ref="F2473:G2473"/>
    <mergeCell ref="F2474:G2474"/>
    <mergeCell ref="F2475:G2475"/>
    <mergeCell ref="F2468:G2468"/>
    <mergeCell ref="F2469:G2469"/>
    <mergeCell ref="F2470:G2470"/>
    <mergeCell ref="F2471:G2471"/>
    <mergeCell ref="F2472:G2472"/>
    <mergeCell ref="F2476:G2476"/>
    <mergeCell ref="F2477:G2477"/>
    <mergeCell ref="F2478:G2478"/>
    <mergeCell ref="A2479:H2479"/>
    <mergeCell ref="F2532:G2532"/>
    <mergeCell ref="F2533:G2533"/>
    <mergeCell ref="F2525:G2525"/>
    <mergeCell ref="F2527:G2527"/>
    <mergeCell ref="F2522:G2522"/>
    <mergeCell ref="F2523:G2523"/>
    <mergeCell ref="F2538:G2538"/>
    <mergeCell ref="F2539:G2539"/>
    <mergeCell ref="F2543:G2543"/>
    <mergeCell ref="F2544:G2544"/>
    <mergeCell ref="B2811:D2811"/>
    <mergeCell ref="A2810:H2810"/>
    <mergeCell ref="A2808:H2808"/>
    <mergeCell ref="A2809:H2809"/>
    <mergeCell ref="A2807:H2807"/>
    <mergeCell ref="A2565:H2565"/>
    <mergeCell ref="A2840:F2840"/>
    <mergeCell ref="A2841:F2841"/>
    <mergeCell ref="A2839:H2839"/>
    <mergeCell ref="B2812:D2812"/>
    <mergeCell ref="B2813:D2813"/>
    <mergeCell ref="B2814:D2814"/>
    <mergeCell ref="B2815:D2815"/>
    <mergeCell ref="B2816:D2816"/>
    <mergeCell ref="B2817:D2817"/>
    <mergeCell ref="B2818:D2818"/>
    <mergeCell ref="F2819:G2819"/>
    <mergeCell ref="F2545:G2545"/>
    <mergeCell ref="F2546:G2546"/>
    <mergeCell ref="F2547:G2547"/>
    <mergeCell ref="F2548:G2548"/>
    <mergeCell ref="A2566:H2566"/>
    <mergeCell ref="A2567:H2567"/>
    <mergeCell ref="G2815:H2815"/>
    <mergeCell ref="B2752:D2752"/>
    <mergeCell ref="F2760:G2760"/>
    <mergeCell ref="A2838:H2838"/>
    <mergeCell ref="F2834:G2834"/>
    <mergeCell ref="F2820:G2820"/>
    <mergeCell ref="F2821:G2821"/>
    <mergeCell ref="F2832:G2832"/>
    <mergeCell ref="F2833:G2833"/>
    <mergeCell ref="F2830:G2830"/>
    <mergeCell ref="F2831:G2831"/>
    <mergeCell ref="F81:G81"/>
    <mergeCell ref="F76:G76"/>
    <mergeCell ref="F2828:G2828"/>
    <mergeCell ref="F2829:G2829"/>
    <mergeCell ref="F2826:G2826"/>
    <mergeCell ref="F2827:G2827"/>
    <mergeCell ref="F2824:G2824"/>
    <mergeCell ref="F2825:G2825"/>
    <mergeCell ref="F2822:G2822"/>
    <mergeCell ref="F2823:G2823"/>
    <mergeCell ref="F101:G101"/>
    <mergeCell ref="F92:G92"/>
    <mergeCell ref="F82:G82"/>
    <mergeCell ref="F83:G83"/>
    <mergeCell ref="F84:G84"/>
    <mergeCell ref="F73:G73"/>
    <mergeCell ref="F77:G77"/>
    <mergeCell ref="F78:G78"/>
    <mergeCell ref="F79:G79"/>
    <mergeCell ref="F80:G80"/>
    <mergeCell ref="A122:H122"/>
    <mergeCell ref="B123:H123"/>
    <mergeCell ref="F85:G85"/>
    <mergeCell ref="F86:G86"/>
    <mergeCell ref="F87:G87"/>
    <mergeCell ref="F88:G88"/>
    <mergeCell ref="A121:H121"/>
    <mergeCell ref="F89:G89"/>
    <mergeCell ref="F90:G90"/>
    <mergeCell ref="F91:G91"/>
    <mergeCell ref="F93:G93"/>
    <mergeCell ref="A94:H94"/>
    <mergeCell ref="A95:H95"/>
    <mergeCell ref="F96:G96"/>
    <mergeCell ref="F97:G97"/>
    <mergeCell ref="F98:G98"/>
    <mergeCell ref="F143:G143"/>
    <mergeCell ref="A120:H120"/>
    <mergeCell ref="F99:G99"/>
    <mergeCell ref="F100:G100"/>
    <mergeCell ref="B127:D127"/>
    <mergeCell ref="B129:D129"/>
    <mergeCell ref="F134:G134"/>
    <mergeCell ref="B131:D131"/>
    <mergeCell ref="B126:D126"/>
    <mergeCell ref="F102:G102"/>
    <mergeCell ref="F152:G152"/>
    <mergeCell ref="B130:D130"/>
    <mergeCell ref="F140:G140"/>
    <mergeCell ref="F141:G141"/>
    <mergeCell ref="F133:G133"/>
    <mergeCell ref="F145:G145"/>
    <mergeCell ref="F150:G150"/>
    <mergeCell ref="F138:G138"/>
    <mergeCell ref="F151:G151"/>
    <mergeCell ref="F142:G142"/>
    <mergeCell ref="G128:H128"/>
    <mergeCell ref="B128:D128"/>
    <mergeCell ref="F610:G610"/>
    <mergeCell ref="F611:G611"/>
    <mergeCell ref="B606:D606"/>
    <mergeCell ref="F607:G607"/>
    <mergeCell ref="F148:G148"/>
    <mergeCell ref="A598:H598"/>
    <mergeCell ref="B599:D599"/>
    <mergeCell ref="B600:D600"/>
    <mergeCell ref="F572:G572"/>
    <mergeCell ref="B601:D601"/>
    <mergeCell ref="F576:G576"/>
    <mergeCell ref="F609:G609"/>
    <mergeCell ref="G603:H603"/>
    <mergeCell ref="A596:H596"/>
    <mergeCell ref="F575:G575"/>
    <mergeCell ref="B604:D604"/>
    <mergeCell ref="F626:G626"/>
    <mergeCell ref="F627:G627"/>
    <mergeCell ref="A629:H629"/>
    <mergeCell ref="F616:G616"/>
    <mergeCell ref="F617:G617"/>
    <mergeCell ref="F618:G618"/>
    <mergeCell ref="F619:G619"/>
    <mergeCell ref="F612:G612"/>
    <mergeCell ref="F613:G613"/>
    <mergeCell ref="F614:G614"/>
    <mergeCell ref="F615:G615"/>
    <mergeCell ref="F624:G624"/>
    <mergeCell ref="F625:G625"/>
    <mergeCell ref="F620:G620"/>
    <mergeCell ref="F621:G621"/>
    <mergeCell ref="F622:G622"/>
    <mergeCell ref="F623:G623"/>
    <mergeCell ref="B921:D921"/>
    <mergeCell ref="A911:H911"/>
    <mergeCell ref="F681:G681"/>
    <mergeCell ref="F876:G876"/>
    <mergeCell ref="F860:G860"/>
    <mergeCell ref="A870:H870"/>
    <mergeCell ref="A869:H869"/>
    <mergeCell ref="F867:G867"/>
    <mergeCell ref="F862:G862"/>
    <mergeCell ref="B915:D915"/>
    <mergeCell ref="A630:H630"/>
    <mergeCell ref="F631:G631"/>
    <mergeCell ref="F632:G632"/>
    <mergeCell ref="A656:H656"/>
    <mergeCell ref="B839:D839"/>
    <mergeCell ref="F805:G805"/>
    <mergeCell ref="F678:G678"/>
    <mergeCell ref="F793:G793"/>
    <mergeCell ref="F794:G794"/>
    <mergeCell ref="A835:H835"/>
    <mergeCell ref="F943:G943"/>
    <mergeCell ref="F942:G942"/>
    <mergeCell ref="F633:G633"/>
    <mergeCell ref="F934:G934"/>
    <mergeCell ref="B920:D920"/>
    <mergeCell ref="F634:G634"/>
    <mergeCell ref="F635:G635"/>
    <mergeCell ref="F636:G636"/>
    <mergeCell ref="A895:H895"/>
    <mergeCell ref="F859:G859"/>
    <mergeCell ref="F1038:G1038"/>
    <mergeCell ref="F1030:G1030"/>
    <mergeCell ref="F1036:G1036"/>
    <mergeCell ref="F1032:G1032"/>
    <mergeCell ref="F984:G984"/>
    <mergeCell ref="A985:H985"/>
    <mergeCell ref="F1034:G1034"/>
    <mergeCell ref="A1020:H1020"/>
    <mergeCell ref="F1037:G1037"/>
    <mergeCell ref="F1033:G1033"/>
    <mergeCell ref="F1177:G1177"/>
    <mergeCell ref="A956:H956"/>
    <mergeCell ref="A957:H957"/>
    <mergeCell ref="A958:H958"/>
    <mergeCell ref="A959:H959"/>
    <mergeCell ref="F978:G978"/>
    <mergeCell ref="F973:G973"/>
    <mergeCell ref="B964:D964"/>
    <mergeCell ref="B963:D963"/>
    <mergeCell ref="F976:G976"/>
    <mergeCell ref="B1264:D1264"/>
    <mergeCell ref="B1265:D1265"/>
    <mergeCell ref="B1266:D1266"/>
    <mergeCell ref="F1268:G1268"/>
    <mergeCell ref="G1263:H1263"/>
    <mergeCell ref="B1259:D1259"/>
    <mergeCell ref="B1260:D1260"/>
    <mergeCell ref="B1261:D1261"/>
    <mergeCell ref="B1262:D1262"/>
    <mergeCell ref="B1263:D1263"/>
    <mergeCell ref="F1269:G1269"/>
    <mergeCell ref="F1270:G1270"/>
    <mergeCell ref="F1271:G1271"/>
    <mergeCell ref="A1285:H1285"/>
    <mergeCell ref="F1277:G1277"/>
    <mergeCell ref="F1278:G1278"/>
    <mergeCell ref="F1276:G1276"/>
    <mergeCell ref="F1279:G1279"/>
    <mergeCell ref="F1280:G1280"/>
    <mergeCell ref="A1284:H1284"/>
    <mergeCell ref="F2530:G2530"/>
    <mergeCell ref="F2520:G2520"/>
    <mergeCell ref="A1286:H1286"/>
    <mergeCell ref="B1380:D1380"/>
    <mergeCell ref="B1325:D1325"/>
    <mergeCell ref="F1326:G1326"/>
    <mergeCell ref="F1327:G1327"/>
    <mergeCell ref="F1685:G1685"/>
    <mergeCell ref="F1684:G1684"/>
    <mergeCell ref="A1317:H1317"/>
    <mergeCell ref="B2512:D2512"/>
    <mergeCell ref="B2513:D2513"/>
    <mergeCell ref="B2514:D2514"/>
    <mergeCell ref="F2521:G2521"/>
    <mergeCell ref="F2528:G2528"/>
    <mergeCell ref="F2529:G2529"/>
    <mergeCell ref="F2534:G2534"/>
    <mergeCell ref="F2535:G2535"/>
    <mergeCell ref="B2517:D2517"/>
    <mergeCell ref="F2518:G2518"/>
    <mergeCell ref="F2537:G2537"/>
    <mergeCell ref="B2515:D2515"/>
    <mergeCell ref="B2516:D2516"/>
    <mergeCell ref="F2526:G2526"/>
    <mergeCell ref="F2519:G2519"/>
    <mergeCell ref="F2531:G2531"/>
    <mergeCell ref="B2511:D2511"/>
    <mergeCell ref="F979:G979"/>
    <mergeCell ref="F980:G980"/>
    <mergeCell ref="F981:G981"/>
    <mergeCell ref="A1315:H1315"/>
    <mergeCell ref="A1316:H1316"/>
    <mergeCell ref="A1161:H1161"/>
    <mergeCell ref="F1274:G1274"/>
    <mergeCell ref="F1275:G1275"/>
    <mergeCell ref="A2507:H2507"/>
    <mergeCell ref="F975:G975"/>
    <mergeCell ref="B962:D962"/>
    <mergeCell ref="B2510:D2510"/>
    <mergeCell ref="B1324:D1324"/>
    <mergeCell ref="B1680:D1680"/>
    <mergeCell ref="F1272:G1272"/>
    <mergeCell ref="F1273:G1273"/>
    <mergeCell ref="F1331:G1331"/>
    <mergeCell ref="B1321:D1321"/>
    <mergeCell ref="B1322:D1322"/>
    <mergeCell ref="B1318:D1318"/>
    <mergeCell ref="B1319:D1319"/>
    <mergeCell ref="B1320:D1320"/>
    <mergeCell ref="G1680:H1680"/>
    <mergeCell ref="A1673:H1673"/>
    <mergeCell ref="A1674:H1674"/>
    <mergeCell ref="A1675:H1675"/>
    <mergeCell ref="A1672:H1672"/>
    <mergeCell ref="G1382:H1382"/>
    <mergeCell ref="B1381:D1381"/>
    <mergeCell ref="B1682:D1682"/>
    <mergeCell ref="B1683:D1683"/>
    <mergeCell ref="B1677:D1677"/>
    <mergeCell ref="B1678:D1678"/>
    <mergeCell ref="B1679:D1679"/>
    <mergeCell ref="G1322:H1322"/>
    <mergeCell ref="B1323:D1323"/>
    <mergeCell ref="F1328:G1328"/>
    <mergeCell ref="F1329:G1329"/>
    <mergeCell ref="F1355:G1355"/>
    <mergeCell ref="F1693:G1693"/>
    <mergeCell ref="F1694:G1694"/>
    <mergeCell ref="F1700:G1700"/>
    <mergeCell ref="F1687:G1687"/>
    <mergeCell ref="F1688:G1688"/>
    <mergeCell ref="F1689:G1689"/>
    <mergeCell ref="F1690:G1690"/>
    <mergeCell ref="F1691:G1691"/>
    <mergeCell ref="F1692:G1692"/>
    <mergeCell ref="F1695:G1695"/>
    <mergeCell ref="F1686:G1686"/>
    <mergeCell ref="B1676:D1676"/>
    <mergeCell ref="F1342:G1342"/>
    <mergeCell ref="F1343:G1343"/>
    <mergeCell ref="F1332:G1332"/>
    <mergeCell ref="F1336:G1336"/>
    <mergeCell ref="F1339:G1339"/>
    <mergeCell ref="F1340:G1340"/>
    <mergeCell ref="F1341:G1341"/>
    <mergeCell ref="B1681:D1681"/>
    <mergeCell ref="F1705:G1705"/>
    <mergeCell ref="F1828:G1828"/>
    <mergeCell ref="A1708:H1708"/>
    <mergeCell ref="F1709:G1709"/>
    <mergeCell ref="A1707:H1707"/>
    <mergeCell ref="F1809:G1809"/>
    <mergeCell ref="F1810:G1810"/>
    <mergeCell ref="F1811:G1811"/>
    <mergeCell ref="F1812:G1812"/>
    <mergeCell ref="F1817:G1817"/>
    <mergeCell ref="F1696:G1696"/>
    <mergeCell ref="F1697:G1697"/>
    <mergeCell ref="F1698:G1698"/>
    <mergeCell ref="F1710:G1710"/>
    <mergeCell ref="F1711:G1711"/>
    <mergeCell ref="F1699:G1699"/>
    <mergeCell ref="F1701:G1701"/>
    <mergeCell ref="F1702:G1702"/>
    <mergeCell ref="F1703:G1703"/>
    <mergeCell ref="F1704:G1704"/>
    <mergeCell ref="F1712:G1712"/>
    <mergeCell ref="F1713:G1713"/>
    <mergeCell ref="F1714:G1714"/>
    <mergeCell ref="A1851:H1851"/>
    <mergeCell ref="F1830:G1830"/>
    <mergeCell ref="B1858:D1858"/>
    <mergeCell ref="G1858:H1858"/>
    <mergeCell ref="F1832:G1832"/>
    <mergeCell ref="B1857:D1857"/>
    <mergeCell ref="F1821:G1821"/>
    <mergeCell ref="B1859:D1859"/>
    <mergeCell ref="B1860:D1860"/>
    <mergeCell ref="B1856:D1856"/>
    <mergeCell ref="B1855:D1855"/>
    <mergeCell ref="B1861:D1861"/>
    <mergeCell ref="F1862:G1862"/>
    <mergeCell ref="F1866:G1866"/>
    <mergeCell ref="F1874:G1874"/>
    <mergeCell ref="F1875:G1875"/>
    <mergeCell ref="F1876:G1876"/>
    <mergeCell ref="F1877:G1877"/>
    <mergeCell ref="F1869:G1869"/>
    <mergeCell ref="F1870:G1870"/>
    <mergeCell ref="F1873:G1873"/>
    <mergeCell ref="F1867:G1867"/>
    <mergeCell ref="F1868:G1868"/>
    <mergeCell ref="F1878:G1878"/>
    <mergeCell ref="F1871:G1871"/>
    <mergeCell ref="F1872:G1872"/>
    <mergeCell ref="F1891:G1891"/>
    <mergeCell ref="F1879:G1879"/>
    <mergeCell ref="F1880:G1880"/>
    <mergeCell ref="F1881:G1881"/>
    <mergeCell ref="F1882:G1882"/>
    <mergeCell ref="F1883:G1883"/>
    <mergeCell ref="A1885:H1885"/>
    <mergeCell ref="F2864:H2864"/>
    <mergeCell ref="F2865:H2865"/>
    <mergeCell ref="F2866:H2866"/>
    <mergeCell ref="F1892:G1892"/>
    <mergeCell ref="A1886:H1886"/>
    <mergeCell ref="F1887:G1887"/>
    <mergeCell ref="F1888:G1888"/>
    <mergeCell ref="F1889:G1889"/>
    <mergeCell ref="F1890:G1890"/>
    <mergeCell ref="F2858:H2858"/>
    <mergeCell ref="F2859:H2859"/>
    <mergeCell ref="F2860:H2860"/>
    <mergeCell ref="F2861:H2861"/>
    <mergeCell ref="F2862:H2862"/>
    <mergeCell ref="F2863:H2863"/>
    <mergeCell ref="A2851:H2851"/>
    <mergeCell ref="A2852:H2852"/>
    <mergeCell ref="F2854:H2854"/>
    <mergeCell ref="F2855:H2855"/>
    <mergeCell ref="F2856:H2856"/>
    <mergeCell ref="F2857:H2857"/>
    <mergeCell ref="B1918:D1918"/>
    <mergeCell ref="B1919:D1919"/>
    <mergeCell ref="A1910:H1910"/>
    <mergeCell ref="A1911:H1911"/>
    <mergeCell ref="A1912:H1912"/>
    <mergeCell ref="B1913:D1913"/>
    <mergeCell ref="B1914:D1914"/>
    <mergeCell ref="B1915:D1915"/>
    <mergeCell ref="B1916:D1916"/>
    <mergeCell ref="B1917:D1917"/>
    <mergeCell ref="G1917:H1917"/>
    <mergeCell ref="F1930:G1930"/>
    <mergeCell ref="F1931:G1931"/>
    <mergeCell ref="B1920:D1920"/>
    <mergeCell ref="F1921:G1921"/>
    <mergeCell ref="F1922:G1922"/>
    <mergeCell ref="F1923:G1923"/>
    <mergeCell ref="F1924:G1924"/>
    <mergeCell ref="F1925:G1925"/>
    <mergeCell ref="F1926:G1926"/>
    <mergeCell ref="F1939:G1939"/>
    <mergeCell ref="F1940:G1940"/>
    <mergeCell ref="F1927:G1927"/>
    <mergeCell ref="F1928:G1928"/>
    <mergeCell ref="F1929:G1929"/>
    <mergeCell ref="F1937:G1937"/>
    <mergeCell ref="F1938:G1938"/>
    <mergeCell ref="F1942:G1942"/>
    <mergeCell ref="F1941:G1941"/>
    <mergeCell ref="F1951:G1951"/>
    <mergeCell ref="A1970:H1970"/>
    <mergeCell ref="A1944:H1944"/>
    <mergeCell ref="F1932:G1932"/>
    <mergeCell ref="F1933:G1933"/>
    <mergeCell ref="F1934:G1934"/>
    <mergeCell ref="F1935:G1935"/>
    <mergeCell ref="F1936:G1936"/>
    <mergeCell ref="A1945:H1945"/>
    <mergeCell ref="F1946:G1946"/>
    <mergeCell ref="F1947:G1947"/>
    <mergeCell ref="F1948:G1948"/>
    <mergeCell ref="F1949:G1949"/>
    <mergeCell ref="F1950:G1950"/>
    <mergeCell ref="F1984:G1984"/>
    <mergeCell ref="F1985:G1985"/>
    <mergeCell ref="B1975:D1975"/>
    <mergeCell ref="B1976:D1976"/>
    <mergeCell ref="B1977:D1977"/>
    <mergeCell ref="G1977:H1977"/>
    <mergeCell ref="B1978:D1978"/>
    <mergeCell ref="B1979:D1979"/>
    <mergeCell ref="B1980:D1980"/>
    <mergeCell ref="F1981:G1981"/>
    <mergeCell ref="F1982:G1982"/>
    <mergeCell ref="F1983:G1983"/>
    <mergeCell ref="A1971:H1971"/>
    <mergeCell ref="A1972:H1972"/>
    <mergeCell ref="B1973:D1973"/>
    <mergeCell ref="B1974:D1974"/>
    <mergeCell ref="F1996:G1996"/>
    <mergeCell ref="F1997:G1997"/>
    <mergeCell ref="F1986:G1986"/>
    <mergeCell ref="F1987:G1987"/>
    <mergeCell ref="F1988:G1988"/>
    <mergeCell ref="F1989:G1989"/>
    <mergeCell ref="F1990:G1990"/>
    <mergeCell ref="F1991:G1991"/>
    <mergeCell ref="F1992:G1992"/>
    <mergeCell ref="F1993:G1993"/>
    <mergeCell ref="F1994:G1994"/>
    <mergeCell ref="F1995:G1995"/>
    <mergeCell ref="F2009:G2009"/>
    <mergeCell ref="F2010:G2010"/>
    <mergeCell ref="F1998:G1998"/>
    <mergeCell ref="F1999:G1999"/>
    <mergeCell ref="F2000:G2000"/>
    <mergeCell ref="F2001:G2001"/>
    <mergeCell ref="F2002:G2002"/>
    <mergeCell ref="A2004:H2004"/>
    <mergeCell ref="B2034:D2034"/>
    <mergeCell ref="B2035:D2035"/>
    <mergeCell ref="A2005:H2005"/>
    <mergeCell ref="F2006:G2006"/>
    <mergeCell ref="F2007:G2007"/>
    <mergeCell ref="F2008:G2008"/>
    <mergeCell ref="F2011:G2011"/>
    <mergeCell ref="A2029:H2029"/>
    <mergeCell ref="A2030:H2030"/>
    <mergeCell ref="A2031:H2031"/>
    <mergeCell ref="B2032:D2032"/>
    <mergeCell ref="B2033:D2033"/>
    <mergeCell ref="F2049:G2049"/>
    <mergeCell ref="F2050:G2050"/>
    <mergeCell ref="B2039:D2039"/>
    <mergeCell ref="F2040:G2040"/>
    <mergeCell ref="F2041:G2041"/>
    <mergeCell ref="F2042:G2042"/>
    <mergeCell ref="F2043:G2043"/>
    <mergeCell ref="F2044:G2044"/>
    <mergeCell ref="F2045:G2045"/>
    <mergeCell ref="F2046:G2046"/>
    <mergeCell ref="F2047:G2047"/>
    <mergeCell ref="F2048:G2048"/>
    <mergeCell ref="B2036:D2036"/>
    <mergeCell ref="G2036:H2036"/>
    <mergeCell ref="B2037:D2037"/>
    <mergeCell ref="B2038:D2038"/>
    <mergeCell ref="F2061:G2061"/>
    <mergeCell ref="A2063:H2063"/>
    <mergeCell ref="F2051:G2051"/>
    <mergeCell ref="F2052:G2052"/>
    <mergeCell ref="F2053:G2053"/>
    <mergeCell ref="F2054:G2054"/>
    <mergeCell ref="F2055:G2055"/>
    <mergeCell ref="F2056:G2056"/>
    <mergeCell ref="F2057:G2057"/>
    <mergeCell ref="F2058:G2058"/>
    <mergeCell ref="F2059:G2059"/>
    <mergeCell ref="F2060:G2060"/>
    <mergeCell ref="B2092:D2092"/>
    <mergeCell ref="B2093:D2093"/>
    <mergeCell ref="A2064:H2064"/>
    <mergeCell ref="F2065:G2065"/>
    <mergeCell ref="F2066:G2066"/>
    <mergeCell ref="F2067:G2067"/>
    <mergeCell ref="F2068:G2068"/>
    <mergeCell ref="F2069:G2069"/>
    <mergeCell ref="B2099:D2099"/>
    <mergeCell ref="F2100:G2100"/>
    <mergeCell ref="F2070:G2070"/>
    <mergeCell ref="A2089:H2089"/>
    <mergeCell ref="A2090:H2090"/>
    <mergeCell ref="A2091:H2091"/>
    <mergeCell ref="B2094:D2094"/>
    <mergeCell ref="B2095:D2095"/>
    <mergeCell ref="B2096:D2096"/>
    <mergeCell ref="G2096:H2096"/>
    <mergeCell ref="B2097:D2097"/>
    <mergeCell ref="B2098:D2098"/>
    <mergeCell ref="F2115:G2115"/>
    <mergeCell ref="F2116:G2116"/>
    <mergeCell ref="F2105:G2105"/>
    <mergeCell ref="F2106:G2106"/>
    <mergeCell ref="F2107:G2107"/>
    <mergeCell ref="F2108:G2108"/>
    <mergeCell ref="F2109:G2109"/>
    <mergeCell ref="F2110:G2110"/>
    <mergeCell ref="F2111:G2111"/>
    <mergeCell ref="F2112:G2112"/>
    <mergeCell ref="F2113:G2113"/>
    <mergeCell ref="F2114:G2114"/>
    <mergeCell ref="F2101:G2101"/>
    <mergeCell ref="F2102:G2102"/>
    <mergeCell ref="F2103:G2103"/>
    <mergeCell ref="F2104:G2104"/>
    <mergeCell ref="F2128:G2128"/>
    <mergeCell ref="F2129:G2129"/>
    <mergeCell ref="F2117:G2117"/>
    <mergeCell ref="F2118:G2118"/>
    <mergeCell ref="F2119:G2119"/>
    <mergeCell ref="F2120:G2120"/>
    <mergeCell ref="F2121:G2121"/>
    <mergeCell ref="A2123:H2123"/>
    <mergeCell ref="A2124:H2124"/>
    <mergeCell ref="F2125:G2125"/>
    <mergeCell ref="A2208:H2208"/>
    <mergeCell ref="F2126:G2126"/>
    <mergeCell ref="F2127:G2127"/>
    <mergeCell ref="F2130:G2130"/>
    <mergeCell ref="F2167:G2167"/>
    <mergeCell ref="F2168:G2168"/>
    <mergeCell ref="F2180:G2180"/>
    <mergeCell ref="F2174:G2174"/>
    <mergeCell ref="F2175:G2175"/>
    <mergeCell ref="F2176:G2176"/>
    <mergeCell ref="F2177:G2177"/>
    <mergeCell ref="F2171:G2171"/>
    <mergeCell ref="F2172:G2172"/>
    <mergeCell ref="F2173:G2173"/>
    <mergeCell ref="B2153:D2153"/>
    <mergeCell ref="B2154:D2154"/>
    <mergeCell ref="F2163:G2163"/>
    <mergeCell ref="B2159:D2159"/>
    <mergeCell ref="B2160:D2160"/>
    <mergeCell ref="F2161:G2161"/>
    <mergeCell ref="A2149:H2149"/>
    <mergeCell ref="A2150:H2150"/>
    <mergeCell ref="A2151:H2151"/>
    <mergeCell ref="A2152:H2152"/>
    <mergeCell ref="F2162:G2162"/>
    <mergeCell ref="B2155:D2155"/>
    <mergeCell ref="B2156:D2156"/>
    <mergeCell ref="B2157:D2157"/>
    <mergeCell ref="G2157:H2157"/>
    <mergeCell ref="B2158:D2158"/>
    <mergeCell ref="F2187:G2187"/>
    <mergeCell ref="F2188:G2188"/>
    <mergeCell ref="F2189:G2189"/>
    <mergeCell ref="F2164:G2164"/>
    <mergeCell ref="F2165:G2165"/>
    <mergeCell ref="F2166:G2166"/>
    <mergeCell ref="F2179:G2179"/>
    <mergeCell ref="F2178:G2178"/>
    <mergeCell ref="F2169:G2169"/>
    <mergeCell ref="F2170:G2170"/>
    <mergeCell ref="F2181:G2181"/>
    <mergeCell ref="F2182:G2182"/>
    <mergeCell ref="A2183:H2183"/>
    <mergeCell ref="A2184:H2184"/>
    <mergeCell ref="F2185:G2185"/>
    <mergeCell ref="F2186:G2186"/>
    <mergeCell ref="B2213:D2213"/>
    <mergeCell ref="B2214:D2214"/>
    <mergeCell ref="B2215:D2215"/>
    <mergeCell ref="B2216:D2216"/>
    <mergeCell ref="A2209:H2209"/>
    <mergeCell ref="G2216:H2216"/>
    <mergeCell ref="B2217:D2217"/>
    <mergeCell ref="B2218:D2218"/>
    <mergeCell ref="F2231:G2231"/>
    <mergeCell ref="F2230:G2230"/>
    <mergeCell ref="F2190:G2190"/>
    <mergeCell ref="B2219:D2219"/>
    <mergeCell ref="F2220:G2220"/>
    <mergeCell ref="A2210:H2210"/>
    <mergeCell ref="A2211:H2211"/>
    <mergeCell ref="B2212:D2212"/>
    <mergeCell ref="F2232:G2232"/>
    <mergeCell ref="F2221:G2221"/>
    <mergeCell ref="F2222:G2222"/>
    <mergeCell ref="F2223:G2223"/>
    <mergeCell ref="F2224:G2224"/>
    <mergeCell ref="F2225:G2225"/>
    <mergeCell ref="F2226:G2226"/>
    <mergeCell ref="F2227:G2227"/>
    <mergeCell ref="F2228:G2228"/>
    <mergeCell ref="F2229:G2229"/>
    <mergeCell ref="A2243:H2243"/>
    <mergeCell ref="F2244:G2244"/>
    <mergeCell ref="F2233:G2233"/>
    <mergeCell ref="F2234:G2234"/>
    <mergeCell ref="F2235:G2235"/>
    <mergeCell ref="F2236:G2236"/>
    <mergeCell ref="F2237:G2237"/>
    <mergeCell ref="F2238:G2238"/>
    <mergeCell ref="F2239:G2239"/>
    <mergeCell ref="F2240:G2240"/>
    <mergeCell ref="F2241:G2241"/>
    <mergeCell ref="A2242:H2242"/>
    <mergeCell ref="B2331:D2331"/>
    <mergeCell ref="F2245:G2245"/>
    <mergeCell ref="F2246:G2246"/>
    <mergeCell ref="F2247:G2247"/>
    <mergeCell ref="F2248:G2248"/>
    <mergeCell ref="F2249:G2249"/>
    <mergeCell ref="A2267:H2267"/>
    <mergeCell ref="F2282:G2282"/>
    <mergeCell ref="B2274:D2274"/>
    <mergeCell ref="A2268:H2268"/>
    <mergeCell ref="B2270:D2270"/>
    <mergeCell ref="B2271:D2271"/>
    <mergeCell ref="G2274:H2274"/>
    <mergeCell ref="B2272:D2272"/>
    <mergeCell ref="B2273:D2273"/>
    <mergeCell ref="A2269:H2269"/>
    <mergeCell ref="B2275:D2275"/>
    <mergeCell ref="B2276:D2276"/>
    <mergeCell ref="F2291:G2291"/>
    <mergeCell ref="F2288:G2288"/>
    <mergeCell ref="F2289:G2289"/>
    <mergeCell ref="F2290:G2290"/>
    <mergeCell ref="B2277:D2277"/>
    <mergeCell ref="F2278:G2278"/>
    <mergeCell ref="F2283:G2283"/>
    <mergeCell ref="F2280:G2280"/>
    <mergeCell ref="F2281:G2281"/>
    <mergeCell ref="F2286:G2286"/>
    <mergeCell ref="F2279:G2279"/>
    <mergeCell ref="B2332:D2332"/>
    <mergeCell ref="B2333:D2333"/>
    <mergeCell ref="B2334:D2334"/>
    <mergeCell ref="F2292:G2292"/>
    <mergeCell ref="F2293:G2293"/>
    <mergeCell ref="A2327:H2327"/>
    <mergeCell ref="A2328:H2328"/>
    <mergeCell ref="F2284:G2284"/>
    <mergeCell ref="F2285:G2285"/>
    <mergeCell ref="A2329:H2329"/>
    <mergeCell ref="F2304:G2304"/>
    <mergeCell ref="F2305:G2305"/>
    <mergeCell ref="A2300:H2300"/>
    <mergeCell ref="A2301:H2301"/>
    <mergeCell ref="F2302:G2302"/>
    <mergeCell ref="F2303:G2303"/>
    <mergeCell ref="F2307:G2307"/>
    <mergeCell ref="F2342:G2342"/>
    <mergeCell ref="F2343:G2343"/>
    <mergeCell ref="F2344:G2344"/>
    <mergeCell ref="F2287:G2287"/>
    <mergeCell ref="A2330:H2330"/>
    <mergeCell ref="F2299:G2299"/>
    <mergeCell ref="F2306:G2306"/>
    <mergeCell ref="F2298:G2298"/>
    <mergeCell ref="F2340:G2340"/>
    <mergeCell ref="F2341:G2341"/>
    <mergeCell ref="F2345:G2345"/>
    <mergeCell ref="F2346:G2346"/>
    <mergeCell ref="F2347:G2347"/>
    <mergeCell ref="F2348:G2348"/>
    <mergeCell ref="G2335:H2335"/>
    <mergeCell ref="B2336:D2336"/>
    <mergeCell ref="B2337:D2337"/>
    <mergeCell ref="B2338:D2338"/>
    <mergeCell ref="B2335:D2335"/>
    <mergeCell ref="F2339:G2339"/>
    <mergeCell ref="A2361:H2361"/>
    <mergeCell ref="A2362:H2362"/>
    <mergeCell ref="F2351:G2351"/>
    <mergeCell ref="F2352:G2352"/>
    <mergeCell ref="F2353:G2353"/>
    <mergeCell ref="F2354:G2354"/>
    <mergeCell ref="F2355:G2355"/>
    <mergeCell ref="F2356:G2356"/>
    <mergeCell ref="F2357:G2357"/>
    <mergeCell ref="F2358:G2358"/>
    <mergeCell ref="F2359:G2359"/>
    <mergeCell ref="F2360:G2360"/>
    <mergeCell ref="B2390:D2390"/>
    <mergeCell ref="B2391:D2391"/>
    <mergeCell ref="F2363:G2363"/>
    <mergeCell ref="F2364:G2364"/>
    <mergeCell ref="F2365:G2365"/>
    <mergeCell ref="F2366:G2366"/>
    <mergeCell ref="F2367:G2367"/>
    <mergeCell ref="F2368:G2368"/>
    <mergeCell ref="F2397:G2397"/>
    <mergeCell ref="F2398:G2398"/>
    <mergeCell ref="A2386:H2386"/>
    <mergeCell ref="A2387:H2387"/>
    <mergeCell ref="A2388:H2388"/>
    <mergeCell ref="B2389:D2389"/>
    <mergeCell ref="B2392:D2392"/>
    <mergeCell ref="B2393:D2393"/>
    <mergeCell ref="G2393:H2393"/>
    <mergeCell ref="B2394:D2394"/>
    <mergeCell ref="B2395:D2395"/>
    <mergeCell ref="B2396:D2396"/>
    <mergeCell ref="F2413:G2413"/>
    <mergeCell ref="F2414:G2414"/>
    <mergeCell ref="F2403:G2403"/>
    <mergeCell ref="F2404:G2404"/>
    <mergeCell ref="F2405:G2405"/>
    <mergeCell ref="F2406:G2406"/>
    <mergeCell ref="F2407:G2407"/>
    <mergeCell ref="F2408:G2408"/>
    <mergeCell ref="F2422:G2422"/>
    <mergeCell ref="F2409:G2409"/>
    <mergeCell ref="F2410:G2410"/>
    <mergeCell ref="F2411:G2411"/>
    <mergeCell ref="F2412:G2412"/>
    <mergeCell ref="F2399:G2399"/>
    <mergeCell ref="F2400:G2400"/>
    <mergeCell ref="F2401:G2401"/>
    <mergeCell ref="F2402:G2402"/>
    <mergeCell ref="F2484:G2484"/>
    <mergeCell ref="F2425:G2425"/>
    <mergeCell ref="F2426:G2426"/>
    <mergeCell ref="F2415:G2415"/>
    <mergeCell ref="F2416:G2416"/>
    <mergeCell ref="F2417:G2417"/>
    <mergeCell ref="F2418:G2418"/>
    <mergeCell ref="A2419:H2419"/>
    <mergeCell ref="A2420:H2420"/>
    <mergeCell ref="F2421:G2421"/>
    <mergeCell ref="F2536:G2536"/>
    <mergeCell ref="F2423:G2423"/>
    <mergeCell ref="F2424:G2424"/>
    <mergeCell ref="A2745:H2745"/>
    <mergeCell ref="F2708:G2708"/>
    <mergeCell ref="A2506:H2506"/>
    <mergeCell ref="A2480:H2480"/>
    <mergeCell ref="F2481:G2481"/>
    <mergeCell ref="F2482:G2482"/>
    <mergeCell ref="F2483:G2483"/>
    <mergeCell ref="B2754:D2754"/>
    <mergeCell ref="F2485:G2485"/>
    <mergeCell ref="F2486:G2486"/>
    <mergeCell ref="F2709:G2709"/>
    <mergeCell ref="F2704:G2704"/>
    <mergeCell ref="F2705:G2705"/>
    <mergeCell ref="F2706:G2706"/>
    <mergeCell ref="F2707:G2707"/>
    <mergeCell ref="G2514:H2514"/>
    <mergeCell ref="F2524:G2524"/>
    <mergeCell ref="A2746:H2746"/>
    <mergeCell ref="A2747:H2747"/>
    <mergeCell ref="B2749:D2749"/>
    <mergeCell ref="B2750:D2750"/>
    <mergeCell ref="B2751:D2751"/>
    <mergeCell ref="B2753:D2753"/>
    <mergeCell ref="G2753:H2753"/>
    <mergeCell ref="B2755:D2755"/>
    <mergeCell ref="B2756:D2756"/>
    <mergeCell ref="F2757:G2757"/>
    <mergeCell ref="F2758:G2758"/>
    <mergeCell ref="F2759:G2759"/>
    <mergeCell ref="F2763:G2763"/>
    <mergeCell ref="F2761:G2761"/>
    <mergeCell ref="F2762:G2762"/>
    <mergeCell ref="F2764:G2764"/>
    <mergeCell ref="F2765:G2765"/>
    <mergeCell ref="F2783:G2783"/>
    <mergeCell ref="F2784:G2784"/>
    <mergeCell ref="A2779:H2779"/>
    <mergeCell ref="F2776:G2776"/>
    <mergeCell ref="F2777:G2777"/>
    <mergeCell ref="F2766:G2766"/>
    <mergeCell ref="F2767:G2767"/>
    <mergeCell ref="F2774:G2774"/>
    <mergeCell ref="F2785:G2785"/>
    <mergeCell ref="F2786:G2786"/>
    <mergeCell ref="F2768:G2768"/>
    <mergeCell ref="F2781:G2781"/>
    <mergeCell ref="F2782:G2782"/>
    <mergeCell ref="F2771:G2771"/>
    <mergeCell ref="F2772:G2772"/>
    <mergeCell ref="F2773:G2773"/>
    <mergeCell ref="A2780:H2780"/>
    <mergeCell ref="F2778:G2778"/>
    <mergeCell ref="F2775:G2775"/>
    <mergeCell ref="F2769:G2769"/>
    <mergeCell ref="F2770:G2770"/>
    <mergeCell ref="A941:H941"/>
    <mergeCell ref="F931:G931"/>
    <mergeCell ref="F932:G932"/>
    <mergeCell ref="F968:G968"/>
    <mergeCell ref="B967:D967"/>
    <mergeCell ref="G964:H964"/>
    <mergeCell ref="F982:G982"/>
    <mergeCell ref="F983:G983"/>
    <mergeCell ref="F929:G929"/>
    <mergeCell ref="F930:G930"/>
    <mergeCell ref="F924:G924"/>
    <mergeCell ref="F927:G927"/>
    <mergeCell ref="F928:G928"/>
    <mergeCell ref="F933:G933"/>
    <mergeCell ref="F977:G977"/>
    <mergeCell ref="F974:G974"/>
    <mergeCell ref="F972:G972"/>
    <mergeCell ref="A896:H896"/>
    <mergeCell ref="B900:F900"/>
    <mergeCell ref="F969:G969"/>
    <mergeCell ref="F970:G970"/>
    <mergeCell ref="F971:G971"/>
    <mergeCell ref="B965:D965"/>
    <mergeCell ref="B966:D966"/>
    <mergeCell ref="B960:D960"/>
    <mergeCell ref="B961:D961"/>
    <mergeCell ref="F944:G944"/>
    <mergeCell ref="F1354:G1354"/>
    <mergeCell ref="F1333:G1333"/>
    <mergeCell ref="F1334:G1334"/>
    <mergeCell ref="F1335:G1335"/>
    <mergeCell ref="F1337:G1337"/>
    <mergeCell ref="F1338:G1338"/>
    <mergeCell ref="F1353:G1353"/>
    <mergeCell ref="F1330:G1330"/>
    <mergeCell ref="F1356:G1356"/>
    <mergeCell ref="F1344:G1344"/>
    <mergeCell ref="F1345:G1345"/>
    <mergeCell ref="F1346:G1346"/>
    <mergeCell ref="F1347:G1347"/>
    <mergeCell ref="F1348:G1348"/>
    <mergeCell ref="A1350:H1350"/>
    <mergeCell ref="A1351:H1351"/>
    <mergeCell ref="F1352:G1352"/>
    <mergeCell ref="F1397:G1397"/>
    <mergeCell ref="F1398:G1398"/>
    <mergeCell ref="F1357:G1357"/>
    <mergeCell ref="A1375:H1375"/>
    <mergeCell ref="A1376:H1376"/>
    <mergeCell ref="A1377:H1377"/>
    <mergeCell ref="B1378:D1378"/>
    <mergeCell ref="B1379:D1379"/>
    <mergeCell ref="B1383:D1383"/>
    <mergeCell ref="B1384:D1384"/>
    <mergeCell ref="F1393:G1393"/>
    <mergeCell ref="F1394:G1394"/>
    <mergeCell ref="F1389:G1389"/>
    <mergeCell ref="B1385:D1385"/>
    <mergeCell ref="F1387:G1387"/>
    <mergeCell ref="F1388:G1388"/>
    <mergeCell ref="F1392:G1392"/>
    <mergeCell ref="F1390:G1390"/>
    <mergeCell ref="F1391:G1391"/>
    <mergeCell ref="F1386:G1386"/>
    <mergeCell ref="B1411:D1411"/>
    <mergeCell ref="B1412:D1412"/>
    <mergeCell ref="F1399:G1399"/>
    <mergeCell ref="F1400:G1400"/>
    <mergeCell ref="F1401:G1401"/>
    <mergeCell ref="F1402:G1402"/>
    <mergeCell ref="A1405:H1405"/>
    <mergeCell ref="A1406:H1406"/>
    <mergeCell ref="A1407:H1407"/>
    <mergeCell ref="A1408:H1408"/>
    <mergeCell ref="B1409:D1409"/>
    <mergeCell ref="B1410:D1410"/>
    <mergeCell ref="F1395:G1395"/>
    <mergeCell ref="F1396:G1396"/>
    <mergeCell ref="F1422:G1422"/>
    <mergeCell ref="F1423:G1423"/>
    <mergeCell ref="B1413:D1413"/>
    <mergeCell ref="G1413:H1413"/>
    <mergeCell ref="B1414:D1414"/>
    <mergeCell ref="B1415:D1415"/>
    <mergeCell ref="B1416:D1416"/>
    <mergeCell ref="F1417:G1417"/>
    <mergeCell ref="F1418:G1418"/>
    <mergeCell ref="F1419:G1419"/>
    <mergeCell ref="F1420:G1420"/>
    <mergeCell ref="F1421:G1421"/>
    <mergeCell ref="A1434:H1434"/>
    <mergeCell ref="A1435:H1435"/>
    <mergeCell ref="F1424:G1424"/>
    <mergeCell ref="F1425:G1425"/>
    <mergeCell ref="F1426:G1426"/>
    <mergeCell ref="F1427:G1427"/>
    <mergeCell ref="F1428:G1428"/>
    <mergeCell ref="F1429:G1429"/>
    <mergeCell ref="B1442:D1442"/>
    <mergeCell ref="G1442:H1442"/>
    <mergeCell ref="F1430:G1430"/>
    <mergeCell ref="F1431:G1431"/>
    <mergeCell ref="F1432:G1432"/>
    <mergeCell ref="F1433:G1433"/>
    <mergeCell ref="A1436:H1436"/>
    <mergeCell ref="A1437:H1437"/>
    <mergeCell ref="B1438:D1438"/>
    <mergeCell ref="B1439:D1439"/>
    <mergeCell ref="B1440:D1440"/>
    <mergeCell ref="B1441:D1441"/>
    <mergeCell ref="F1457:G1457"/>
    <mergeCell ref="F1458:G1458"/>
    <mergeCell ref="F1447:G1447"/>
    <mergeCell ref="F1448:G1448"/>
    <mergeCell ref="F1449:G1449"/>
    <mergeCell ref="F1450:G1450"/>
    <mergeCell ref="F1451:G1451"/>
    <mergeCell ref="F1452:G1452"/>
    <mergeCell ref="F1453:G1453"/>
    <mergeCell ref="F1454:G1454"/>
    <mergeCell ref="F1455:G1455"/>
    <mergeCell ref="F1456:G1456"/>
    <mergeCell ref="B1443:D1443"/>
    <mergeCell ref="B1444:D1444"/>
    <mergeCell ref="B1445:D1445"/>
    <mergeCell ref="F1446:G1446"/>
    <mergeCell ref="A1470:H1470"/>
    <mergeCell ref="F1471:G1471"/>
    <mergeCell ref="F1459:G1459"/>
    <mergeCell ref="F1460:G1460"/>
    <mergeCell ref="F1461:G1461"/>
    <mergeCell ref="F1462:G1462"/>
    <mergeCell ref="F1463:G1463"/>
    <mergeCell ref="F1464:G1464"/>
    <mergeCell ref="F1465:G1465"/>
    <mergeCell ref="F1466:G1466"/>
    <mergeCell ref="F1467:G1467"/>
    <mergeCell ref="A1469:H1469"/>
    <mergeCell ref="B1499:D1499"/>
    <mergeCell ref="B1500:D1500"/>
    <mergeCell ref="F1472:G1472"/>
    <mergeCell ref="F1473:G1473"/>
    <mergeCell ref="F1474:G1474"/>
    <mergeCell ref="F1475:G1475"/>
    <mergeCell ref="F1476:G1476"/>
    <mergeCell ref="A1494:H1494"/>
    <mergeCell ref="F1506:G1506"/>
    <mergeCell ref="F1507:G1507"/>
    <mergeCell ref="A1495:H1495"/>
    <mergeCell ref="A1496:H1496"/>
    <mergeCell ref="B1497:D1497"/>
    <mergeCell ref="B1498:D1498"/>
    <mergeCell ref="B1501:D1501"/>
    <mergeCell ref="G1501:H1501"/>
    <mergeCell ref="B1502:D1502"/>
    <mergeCell ref="B1503:D1503"/>
    <mergeCell ref="B1504:D1504"/>
    <mergeCell ref="F1505:G1505"/>
    <mergeCell ref="F1522:G1522"/>
    <mergeCell ref="F1523:G1523"/>
    <mergeCell ref="F1512:G1512"/>
    <mergeCell ref="F1513:G1513"/>
    <mergeCell ref="F1514:G1514"/>
    <mergeCell ref="F1515:G1515"/>
    <mergeCell ref="F1516:G1516"/>
    <mergeCell ref="F1517:G1517"/>
    <mergeCell ref="F1518:G1518"/>
    <mergeCell ref="F1519:G1519"/>
    <mergeCell ref="F1520:G1520"/>
    <mergeCell ref="F1521:G1521"/>
    <mergeCell ref="F1508:G1508"/>
    <mergeCell ref="F1509:G1509"/>
    <mergeCell ref="F1510:G1510"/>
    <mergeCell ref="F1511:G1511"/>
    <mergeCell ref="F1535:G1535"/>
    <mergeCell ref="F1536:G1536"/>
    <mergeCell ref="F1524:G1524"/>
    <mergeCell ref="F1525:G1525"/>
    <mergeCell ref="F1526:G1526"/>
    <mergeCell ref="F1527:G1527"/>
    <mergeCell ref="A1529:H1529"/>
    <mergeCell ref="A1530:H1530"/>
    <mergeCell ref="F1531:G1531"/>
    <mergeCell ref="F1532:G1532"/>
    <mergeCell ref="F1533:G1533"/>
    <mergeCell ref="F1534:G1534"/>
    <mergeCell ref="B1563:D1563"/>
    <mergeCell ref="B1564:D1564"/>
    <mergeCell ref="A1554:H1554"/>
    <mergeCell ref="A1555:H1555"/>
    <mergeCell ref="A1556:H1556"/>
    <mergeCell ref="B1557:D1557"/>
    <mergeCell ref="B1558:D1558"/>
    <mergeCell ref="B1559:D1559"/>
    <mergeCell ref="F1571:G1571"/>
    <mergeCell ref="F1572:G1572"/>
    <mergeCell ref="B1560:D1560"/>
    <mergeCell ref="B1561:D1561"/>
    <mergeCell ref="G1561:H1561"/>
    <mergeCell ref="B1562:D1562"/>
    <mergeCell ref="F1565:G1565"/>
    <mergeCell ref="F1566:G1566"/>
    <mergeCell ref="F1567:G1567"/>
    <mergeCell ref="F1568:G1568"/>
    <mergeCell ref="F1569:G1569"/>
    <mergeCell ref="F1570:G1570"/>
    <mergeCell ref="F1587:G1587"/>
    <mergeCell ref="A1589:H1589"/>
    <mergeCell ref="F1577:G1577"/>
    <mergeCell ref="F1578:G1578"/>
    <mergeCell ref="F1579:G1579"/>
    <mergeCell ref="F1580:G1580"/>
    <mergeCell ref="F1581:G1581"/>
    <mergeCell ref="F1582:G1582"/>
    <mergeCell ref="F1583:G1583"/>
    <mergeCell ref="F1584:G1584"/>
    <mergeCell ref="F1585:G1585"/>
    <mergeCell ref="F1586:G1586"/>
    <mergeCell ref="F1573:G1573"/>
    <mergeCell ref="F1574:G1574"/>
    <mergeCell ref="F1575:G1575"/>
    <mergeCell ref="F1576:G1576"/>
    <mergeCell ref="F1596:G1596"/>
    <mergeCell ref="A1853:H1853"/>
    <mergeCell ref="A1590:H1590"/>
    <mergeCell ref="F1591:G1591"/>
    <mergeCell ref="F1592:G1592"/>
    <mergeCell ref="F1593:G1593"/>
    <mergeCell ref="F1594:G1594"/>
    <mergeCell ref="F1595:G1595"/>
    <mergeCell ref="F1819:G1819"/>
    <mergeCell ref="F1820:G1820"/>
    <mergeCell ref="A1613:H1613"/>
    <mergeCell ref="A1614:H1614"/>
    <mergeCell ref="A1615:H1615"/>
    <mergeCell ref="B1616:D1616"/>
    <mergeCell ref="B1617:D1617"/>
    <mergeCell ref="B1618:D1618"/>
    <mergeCell ref="B1619:D1619"/>
    <mergeCell ref="B1620:D1620"/>
    <mergeCell ref="G1620:H1620"/>
    <mergeCell ref="B1621:D1621"/>
    <mergeCell ref="B1622:D1622"/>
    <mergeCell ref="B1623:D1623"/>
    <mergeCell ref="F1624:G1624"/>
    <mergeCell ref="F1625:G1625"/>
    <mergeCell ref="F1626:G1626"/>
    <mergeCell ref="F1627:G1627"/>
    <mergeCell ref="F1628:G1628"/>
    <mergeCell ref="F1629:G1629"/>
    <mergeCell ref="F1630:G1630"/>
    <mergeCell ref="F1631:G1631"/>
    <mergeCell ref="F1632:G1632"/>
    <mergeCell ref="F1633:G1633"/>
    <mergeCell ref="F1634:G1634"/>
    <mergeCell ref="F1635:G1635"/>
    <mergeCell ref="F1636:G1636"/>
    <mergeCell ref="F1637:G1637"/>
    <mergeCell ref="F1638:G1638"/>
    <mergeCell ref="F1639:G1639"/>
    <mergeCell ref="F1640:G1640"/>
    <mergeCell ref="F1641:G1641"/>
    <mergeCell ref="F1642:G1642"/>
    <mergeCell ref="F1643:G1643"/>
    <mergeCell ref="F1644:G1644"/>
    <mergeCell ref="F1645:G1645"/>
    <mergeCell ref="A1647:H1647"/>
    <mergeCell ref="A1648:H1648"/>
    <mergeCell ref="F1649:G1649"/>
    <mergeCell ref="F1650:G1650"/>
    <mergeCell ref="F1651:G1651"/>
    <mergeCell ref="F1652:G1652"/>
    <mergeCell ref="F1653:G1653"/>
    <mergeCell ref="F1654:G1654"/>
  </mergeCells>
  <printOptions horizontalCentered="1"/>
  <pageMargins left="0.7874015748031497" right="0" top="0.1968503937007874" bottom="0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6">
      <selection activeCell="A1" sqref="A1:C103"/>
    </sheetView>
  </sheetViews>
  <sheetFormatPr defaultColWidth="9.00390625" defaultRowHeight="12.75"/>
  <cols>
    <col min="1" max="1" width="62.875" style="0" customWidth="1"/>
    <col min="2" max="2" width="11.375" style="34" customWidth="1"/>
    <col min="3" max="3" width="17.875" style="34" customWidth="1"/>
  </cols>
  <sheetData>
    <row r="1" spans="1:3" ht="14.25">
      <c r="A1" s="720" t="s">
        <v>492</v>
      </c>
      <c r="B1" s="720"/>
      <c r="C1" s="720"/>
    </row>
    <row r="2" spans="1:3" ht="14.25">
      <c r="A2" s="798" t="s">
        <v>493</v>
      </c>
      <c r="B2" s="798"/>
      <c r="C2" s="798"/>
    </row>
    <row r="3" spans="1:3" ht="14.25">
      <c r="A3" s="799" t="s">
        <v>1152</v>
      </c>
      <c r="B3" s="799"/>
      <c r="C3" s="799"/>
    </row>
    <row r="4" spans="1:3" ht="14.25">
      <c r="A4" s="800" t="s">
        <v>1153</v>
      </c>
      <c r="B4" s="800"/>
      <c r="C4" s="800"/>
    </row>
    <row r="5" spans="1:3" ht="14.25">
      <c r="A5" s="798" t="s">
        <v>1766</v>
      </c>
      <c r="B5" s="798"/>
      <c r="C5" s="798"/>
    </row>
    <row r="6" spans="1:3" ht="14.25">
      <c r="A6" s="720" t="s">
        <v>494</v>
      </c>
      <c r="B6" s="720"/>
      <c r="C6" s="720"/>
    </row>
    <row r="7" spans="1:3" ht="14.25">
      <c r="A7" s="803" t="s">
        <v>495</v>
      </c>
      <c r="B7" s="803"/>
      <c r="C7" s="803"/>
    </row>
    <row r="8" spans="1:3" ht="32.25" customHeight="1">
      <c r="A8" s="804" t="s">
        <v>1767</v>
      </c>
      <c r="B8" s="804"/>
      <c r="C8" s="804"/>
    </row>
    <row r="9" spans="1:3" ht="14.25">
      <c r="A9" s="802" t="s">
        <v>1768</v>
      </c>
      <c r="B9" s="802"/>
      <c r="C9" s="802"/>
    </row>
    <row r="10" spans="1:3" ht="14.25">
      <c r="A10" s="176"/>
      <c r="B10" s="177" t="s">
        <v>496</v>
      </c>
      <c r="C10" s="178" t="s">
        <v>497</v>
      </c>
    </row>
    <row r="11" spans="1:3" ht="14.25">
      <c r="A11" s="179" t="s">
        <v>498</v>
      </c>
      <c r="B11" s="180" t="s">
        <v>499</v>
      </c>
      <c r="C11" s="181" t="s">
        <v>500</v>
      </c>
    </row>
    <row r="12" spans="1:3" ht="14.25">
      <c r="A12" s="179"/>
      <c r="B12" s="180" t="s">
        <v>501</v>
      </c>
      <c r="C12" s="181" t="s">
        <v>502</v>
      </c>
    </row>
    <row r="13" spans="1:3" ht="14.25">
      <c r="A13" s="179"/>
      <c r="B13" s="180"/>
      <c r="C13" s="181" t="s">
        <v>503</v>
      </c>
    </row>
    <row r="14" spans="1:3" ht="14.25">
      <c r="A14" s="182">
        <v>1</v>
      </c>
      <c r="B14" s="183">
        <v>2</v>
      </c>
      <c r="C14" s="184">
        <v>3</v>
      </c>
    </row>
    <row r="15" spans="1:3" ht="15">
      <c r="A15" s="22" t="s">
        <v>409</v>
      </c>
      <c r="B15" s="180">
        <v>1</v>
      </c>
      <c r="C15" s="181">
        <f>'осн.'!F17</f>
        <v>2.164</v>
      </c>
    </row>
    <row r="16" spans="1:3" ht="27" customHeight="1">
      <c r="A16" s="21" t="s">
        <v>1319</v>
      </c>
      <c r="B16" s="180">
        <v>2</v>
      </c>
      <c r="C16" s="181">
        <f>'осн.'!F23</f>
        <v>2.15</v>
      </c>
    </row>
    <row r="17" spans="1:3" ht="15">
      <c r="A17" s="94" t="s">
        <v>171</v>
      </c>
      <c r="B17" s="180">
        <v>3</v>
      </c>
      <c r="C17" s="246">
        <f>'осн.'!F29</f>
        <v>2.145</v>
      </c>
    </row>
    <row r="18" spans="1:3" ht="15">
      <c r="A18" s="22" t="s">
        <v>194</v>
      </c>
      <c r="B18" s="180">
        <v>4</v>
      </c>
      <c r="C18" s="181">
        <f>'осн.'!F35</f>
        <v>2.14</v>
      </c>
    </row>
    <row r="19" spans="1:3" ht="15">
      <c r="A19" s="17" t="s">
        <v>1154</v>
      </c>
      <c r="B19" s="180">
        <v>5</v>
      </c>
      <c r="C19" s="181">
        <f>'осн.'!F41</f>
        <v>2.179</v>
      </c>
    </row>
    <row r="20" spans="1:3" ht="15">
      <c r="A20" s="21" t="s">
        <v>1617</v>
      </c>
      <c r="B20" s="180">
        <v>6</v>
      </c>
      <c r="C20" s="181">
        <f>'осн.'!F48</f>
        <v>1.875</v>
      </c>
    </row>
    <row r="21" spans="1:3" ht="17.25" customHeight="1">
      <c r="A21" s="21" t="s">
        <v>1769</v>
      </c>
      <c r="B21" s="180">
        <v>7</v>
      </c>
      <c r="C21" s="181">
        <f>'осн.'!F55</f>
        <v>2.092</v>
      </c>
    </row>
    <row r="22" spans="1:3" ht="18" customHeight="1">
      <c r="A22" s="21" t="s">
        <v>1770</v>
      </c>
      <c r="B22" s="180">
        <v>8</v>
      </c>
      <c r="C22" s="181">
        <f>'осн.'!F62</f>
        <v>2.06</v>
      </c>
    </row>
    <row r="23" spans="1:3" ht="15">
      <c r="A23" s="23" t="s">
        <v>1771</v>
      </c>
      <c r="B23" s="180">
        <v>9</v>
      </c>
      <c r="C23" s="181">
        <f>'осн.'!F69</f>
        <v>2.06</v>
      </c>
    </row>
    <row r="24" spans="1:3" ht="15">
      <c r="A24" s="23" t="s">
        <v>1772</v>
      </c>
      <c r="B24" s="180">
        <v>10</v>
      </c>
      <c r="C24" s="181">
        <f>'осн.'!F76</f>
        <v>1.39</v>
      </c>
    </row>
    <row r="25" spans="1:3" ht="15">
      <c r="A25" s="23" t="s">
        <v>1773</v>
      </c>
      <c r="B25" s="180">
        <v>11</v>
      </c>
      <c r="C25" s="181">
        <f>'осн.'!F82</f>
        <v>1.921</v>
      </c>
    </row>
    <row r="26" spans="1:3" ht="15">
      <c r="A26" s="23" t="s">
        <v>1630</v>
      </c>
      <c r="B26" s="180">
        <v>12</v>
      </c>
      <c r="C26" s="181">
        <f>'осн.'!F89</f>
        <v>1.1</v>
      </c>
    </row>
    <row r="27" spans="1:3" ht="15">
      <c r="A27" s="23" t="s">
        <v>1631</v>
      </c>
      <c r="B27" s="180">
        <v>13</v>
      </c>
      <c r="C27" s="181">
        <f>'осн.'!F96</f>
        <v>0.935</v>
      </c>
    </row>
    <row r="28" spans="1:3" ht="15">
      <c r="A28" s="23" t="s">
        <v>1632</v>
      </c>
      <c r="B28" s="180">
        <v>14</v>
      </c>
      <c r="C28" s="181">
        <f>'осн.'!F102</f>
        <v>1.057</v>
      </c>
    </row>
    <row r="29" spans="1:3" ht="15">
      <c r="A29" s="23" t="s">
        <v>1633</v>
      </c>
      <c r="B29" s="180">
        <v>15</v>
      </c>
      <c r="C29" s="181">
        <f>'осн.'!F109</f>
        <v>1.38</v>
      </c>
    </row>
    <row r="30" spans="1:3" ht="15">
      <c r="A30" s="23" t="s">
        <v>1634</v>
      </c>
      <c r="B30" s="180">
        <v>16</v>
      </c>
      <c r="C30" s="181">
        <f>'осн.'!F116</f>
        <v>1.59</v>
      </c>
    </row>
    <row r="31" spans="1:3" ht="15">
      <c r="A31" s="23" t="s">
        <v>1640</v>
      </c>
      <c r="B31" s="180">
        <v>17</v>
      </c>
      <c r="C31" s="181">
        <f>'осн.'!F122</f>
        <v>2.174</v>
      </c>
    </row>
    <row r="32" spans="1:3" ht="15">
      <c r="A32" s="23" t="s">
        <v>1774</v>
      </c>
      <c r="B32" s="180">
        <v>18</v>
      </c>
      <c r="C32" s="181">
        <f>'осн.'!F129</f>
        <v>1.12</v>
      </c>
    </row>
    <row r="33" spans="1:3" ht="15">
      <c r="A33" s="23" t="s">
        <v>1642</v>
      </c>
      <c r="B33" s="180">
        <v>19</v>
      </c>
      <c r="C33" s="181">
        <f>'осн.'!F135</f>
        <v>2.173</v>
      </c>
    </row>
    <row r="34" spans="1:3" ht="15">
      <c r="A34" s="23" t="s">
        <v>1775</v>
      </c>
      <c r="B34" s="180">
        <v>20</v>
      </c>
      <c r="C34" s="181">
        <f>'осн.'!F142</f>
        <v>1.148</v>
      </c>
    </row>
    <row r="35" spans="1:3" ht="15">
      <c r="A35" s="23" t="s">
        <v>1776</v>
      </c>
      <c r="B35" s="180">
        <v>21</v>
      </c>
      <c r="C35" s="181">
        <f>'осн.'!F150</f>
        <v>2.109</v>
      </c>
    </row>
    <row r="36" spans="1:3" ht="15">
      <c r="A36" s="23" t="s">
        <v>1777</v>
      </c>
      <c r="B36" s="180" t="s">
        <v>1778</v>
      </c>
      <c r="C36" s="181">
        <f>'осн.'!F158</f>
        <v>1.52</v>
      </c>
    </row>
    <row r="37" spans="1:3" ht="15">
      <c r="A37" s="23" t="s">
        <v>1779</v>
      </c>
      <c r="B37" s="180" t="s">
        <v>1780</v>
      </c>
      <c r="C37" s="181">
        <f>'осн.'!F165</f>
        <v>1.075</v>
      </c>
    </row>
    <row r="38" spans="1:3" ht="15">
      <c r="A38" s="23" t="s">
        <v>1782</v>
      </c>
      <c r="B38" s="180" t="s">
        <v>1781</v>
      </c>
      <c r="C38" s="181">
        <f>'осн.'!F172</f>
        <v>1.505</v>
      </c>
    </row>
    <row r="39" spans="1:3" ht="15">
      <c r="A39" s="23" t="s">
        <v>1783</v>
      </c>
      <c r="B39" s="180" t="s">
        <v>1784</v>
      </c>
      <c r="C39" s="181">
        <f>'осн.'!F179</f>
        <v>1.105</v>
      </c>
    </row>
    <row r="40" spans="1:3" ht="15">
      <c r="A40" s="23" t="s">
        <v>1785</v>
      </c>
      <c r="B40" s="180" t="s">
        <v>1352</v>
      </c>
      <c r="C40" s="246">
        <f>'осн.'!F187</f>
        <v>2.492</v>
      </c>
    </row>
    <row r="41" spans="1:3" ht="15">
      <c r="A41" s="23" t="s">
        <v>1786</v>
      </c>
      <c r="B41" s="180" t="s">
        <v>1353</v>
      </c>
      <c r="C41" s="181">
        <f>'осн.'!F194</f>
        <v>1.492</v>
      </c>
    </row>
    <row r="42" spans="1:3" ht="15">
      <c r="A42" s="23" t="s">
        <v>1787</v>
      </c>
      <c r="B42" s="180" t="s">
        <v>1354</v>
      </c>
      <c r="C42" s="181">
        <f>'осн.'!F201</f>
        <v>1.479</v>
      </c>
    </row>
    <row r="43" spans="1:3" ht="15">
      <c r="A43" s="23" t="s">
        <v>1788</v>
      </c>
      <c r="B43" s="180" t="s">
        <v>1320</v>
      </c>
      <c r="C43" s="181">
        <f>'осн.'!F209</f>
        <v>2.732</v>
      </c>
    </row>
    <row r="44" spans="1:3" ht="15">
      <c r="A44" s="23" t="s">
        <v>1789</v>
      </c>
      <c r="B44" s="180" t="s">
        <v>1321</v>
      </c>
      <c r="C44" s="181">
        <f>'осн.'!F216</f>
        <v>2.773</v>
      </c>
    </row>
    <row r="45" spans="1:3" ht="15">
      <c r="A45" s="23" t="s">
        <v>1790</v>
      </c>
      <c r="B45" s="180" t="s">
        <v>1322</v>
      </c>
      <c r="C45" s="181">
        <f>'осн.'!F223</f>
        <v>1.631</v>
      </c>
    </row>
    <row r="46" spans="1:3" ht="15">
      <c r="A46" s="23" t="s">
        <v>1791</v>
      </c>
      <c r="B46" s="180" t="s">
        <v>1792</v>
      </c>
      <c r="C46" s="181">
        <f>'осн.'!F230</f>
        <v>1.622</v>
      </c>
    </row>
    <row r="47" spans="1:3" ht="15">
      <c r="A47" s="23" t="s">
        <v>1793</v>
      </c>
      <c r="B47" s="180" t="s">
        <v>1794</v>
      </c>
      <c r="C47" s="181">
        <f>'осн.'!F237</f>
        <v>1.573</v>
      </c>
    </row>
    <row r="48" spans="1:3" ht="15">
      <c r="A48" s="23" t="s">
        <v>1795</v>
      </c>
      <c r="B48" s="180" t="s">
        <v>1796</v>
      </c>
      <c r="C48" s="181">
        <f>'осн.'!F244</f>
        <v>1.562</v>
      </c>
    </row>
    <row r="49" spans="1:3" ht="15">
      <c r="A49" s="23" t="s">
        <v>1797</v>
      </c>
      <c r="B49" s="180" t="s">
        <v>1323</v>
      </c>
      <c r="C49" s="181">
        <f>'осн.'!F252</f>
        <v>1.309</v>
      </c>
    </row>
    <row r="50" spans="1:3" ht="15">
      <c r="A50" s="23" t="s">
        <v>1798</v>
      </c>
      <c r="B50" s="180" t="s">
        <v>1324</v>
      </c>
      <c r="C50" s="181">
        <f>'осн.'!F259</f>
        <v>1.304</v>
      </c>
    </row>
    <row r="51" spans="1:3" ht="15">
      <c r="A51" s="23" t="s">
        <v>1799</v>
      </c>
      <c r="B51" s="180">
        <v>26</v>
      </c>
      <c r="C51" s="181">
        <f>'осн.'!F266</f>
        <v>2.143</v>
      </c>
    </row>
    <row r="52" spans="1:3" ht="15">
      <c r="A52" s="23" t="s">
        <v>1800</v>
      </c>
      <c r="B52" s="180">
        <v>27</v>
      </c>
      <c r="C52" s="181">
        <f>'осн.'!F273</f>
        <v>1.986</v>
      </c>
    </row>
    <row r="53" spans="1:3" ht="15">
      <c r="A53" s="23" t="s">
        <v>1801</v>
      </c>
      <c r="B53" s="180">
        <v>28</v>
      </c>
      <c r="C53" s="181">
        <f>'осн.'!F280</f>
        <v>2.042</v>
      </c>
    </row>
    <row r="54" spans="1:3" ht="15">
      <c r="A54" s="23" t="s">
        <v>1802</v>
      </c>
      <c r="B54" s="180">
        <v>29</v>
      </c>
      <c r="C54" s="181">
        <f>'осн.'!F287</f>
        <v>1.703</v>
      </c>
    </row>
    <row r="55" spans="1:3" ht="15">
      <c r="A55" s="23" t="s">
        <v>1803</v>
      </c>
      <c r="B55" s="180">
        <v>30</v>
      </c>
      <c r="C55" s="181">
        <f>'осн.'!F293</f>
        <v>3.096</v>
      </c>
    </row>
    <row r="56" spans="1:3" ht="15">
      <c r="A56" s="23" t="s">
        <v>1804</v>
      </c>
      <c r="B56" s="180">
        <v>31</v>
      </c>
      <c r="C56" s="181">
        <f>'осн.'!F300</f>
        <v>1.039</v>
      </c>
    </row>
    <row r="57" spans="1:3" ht="15">
      <c r="A57" s="23" t="s">
        <v>1805</v>
      </c>
      <c r="B57" s="180">
        <v>32</v>
      </c>
      <c r="C57" s="181">
        <f>'осн.'!F307</f>
        <v>0.808</v>
      </c>
    </row>
    <row r="58" spans="1:3" ht="15">
      <c r="A58" s="23" t="s">
        <v>1806</v>
      </c>
      <c r="B58" s="180">
        <v>33</v>
      </c>
      <c r="C58" s="181">
        <f>'осн.'!F314</f>
        <v>1.992</v>
      </c>
    </row>
    <row r="59" spans="1:3" ht="15">
      <c r="A59" s="23" t="s">
        <v>1807</v>
      </c>
      <c r="B59" s="180">
        <v>34</v>
      </c>
      <c r="C59" s="181">
        <f>'осн.'!F321</f>
        <v>2.217</v>
      </c>
    </row>
    <row r="60" spans="1:3" ht="30">
      <c r="A60" s="23" t="s">
        <v>1808</v>
      </c>
      <c r="B60" s="180">
        <v>35</v>
      </c>
      <c r="C60" s="181">
        <f>'осн.'!F328</f>
        <v>2.517</v>
      </c>
    </row>
    <row r="61" spans="1:3" ht="15">
      <c r="A61" s="23" t="s">
        <v>1809</v>
      </c>
      <c r="B61" s="180">
        <v>36</v>
      </c>
      <c r="C61" s="181">
        <f>'осн.'!F335</f>
        <v>2.038</v>
      </c>
    </row>
    <row r="62" spans="1:3" ht="15">
      <c r="A62" s="23" t="s">
        <v>1810</v>
      </c>
      <c r="B62" s="180">
        <v>37</v>
      </c>
      <c r="C62" s="181">
        <f>'осн.'!F342</f>
        <v>1.761</v>
      </c>
    </row>
    <row r="63" spans="1:3" ht="15">
      <c r="A63" s="23" t="s">
        <v>1811</v>
      </c>
      <c r="B63" s="180">
        <v>38</v>
      </c>
      <c r="C63" s="181">
        <f>'осн.'!F349</f>
        <v>1.467</v>
      </c>
    </row>
    <row r="64" spans="1:3" ht="15">
      <c r="A64" s="23" t="s">
        <v>1812</v>
      </c>
      <c r="B64" s="180">
        <v>39</v>
      </c>
      <c r="C64" s="181">
        <f>'осн.'!F356</f>
        <v>1.392</v>
      </c>
    </row>
    <row r="65" spans="1:3" ht="15">
      <c r="A65" s="23" t="s">
        <v>1813</v>
      </c>
      <c r="B65" s="180">
        <v>40</v>
      </c>
      <c r="C65" s="181">
        <f>'осн.'!F362</f>
        <v>1.177</v>
      </c>
    </row>
    <row r="66" spans="1:3" ht="15">
      <c r="A66" s="23" t="s">
        <v>1814</v>
      </c>
      <c r="B66" s="180">
        <v>41</v>
      </c>
      <c r="C66" s="181">
        <f>'осн.'!F368</f>
        <v>0.981</v>
      </c>
    </row>
    <row r="67" spans="1:3" ht="15">
      <c r="A67" s="23" t="s">
        <v>1815</v>
      </c>
      <c r="B67" s="180">
        <v>42</v>
      </c>
      <c r="C67" s="181">
        <f>'осн.'!F375</f>
        <v>1.725</v>
      </c>
    </row>
    <row r="68" spans="1:3" ht="15">
      <c r="A68" s="21" t="s">
        <v>1816</v>
      </c>
      <c r="B68" s="180">
        <v>43</v>
      </c>
      <c r="C68" s="181">
        <f>'осн.'!F380</f>
        <v>2.213</v>
      </c>
    </row>
    <row r="69" spans="1:3" ht="15">
      <c r="A69" s="21" t="s">
        <v>1817</v>
      </c>
      <c r="B69" s="180" t="s">
        <v>1818</v>
      </c>
      <c r="C69" s="181">
        <f>'осн.'!F388</f>
        <v>1.354</v>
      </c>
    </row>
    <row r="70" spans="1:3" ht="15">
      <c r="A70" s="21" t="s">
        <v>1819</v>
      </c>
      <c r="B70" s="180" t="s">
        <v>1820</v>
      </c>
      <c r="C70" s="181">
        <f>'осн.'!F395</f>
        <v>1.316</v>
      </c>
    </row>
    <row r="71" spans="1:3" ht="15">
      <c r="A71" s="21" t="s">
        <v>1821</v>
      </c>
      <c r="B71" s="180">
        <v>45</v>
      </c>
      <c r="C71" s="181">
        <f>'осн.'!F402</f>
        <v>0.796</v>
      </c>
    </row>
    <row r="72" spans="1:3" ht="15">
      <c r="A72" s="21" t="s">
        <v>1822</v>
      </c>
      <c r="B72" s="180">
        <v>46</v>
      </c>
      <c r="C72" s="181">
        <f>'осн.'!F409</f>
        <v>1.048</v>
      </c>
    </row>
    <row r="73" spans="1:3" ht="15" customHeight="1">
      <c r="A73" s="23" t="s">
        <v>1823</v>
      </c>
      <c r="B73" s="180" t="s">
        <v>1327</v>
      </c>
      <c r="C73" s="181">
        <f>'осн.'!F417</f>
        <v>1.985</v>
      </c>
    </row>
    <row r="74" spans="1:3" ht="30.75" customHeight="1">
      <c r="A74" s="23" t="s">
        <v>1824</v>
      </c>
      <c r="B74" s="180" t="s">
        <v>1328</v>
      </c>
      <c r="C74" s="181">
        <f>'осн.'!F424</f>
        <v>2.105</v>
      </c>
    </row>
    <row r="75" spans="1:3" ht="30">
      <c r="A75" s="23" t="s">
        <v>1825</v>
      </c>
      <c r="B75" s="180" t="s">
        <v>1826</v>
      </c>
      <c r="C75" s="181">
        <f>'осн.'!F431</f>
        <v>2.104</v>
      </c>
    </row>
    <row r="76" spans="1:3" ht="15">
      <c r="A76" s="21" t="s">
        <v>1827</v>
      </c>
      <c r="B76" s="180" t="s">
        <v>1828</v>
      </c>
      <c r="C76" s="181">
        <f>'осн.'!F437</f>
        <v>2.213</v>
      </c>
    </row>
    <row r="77" spans="1:3" ht="15">
      <c r="A77" s="21" t="s">
        <v>1829</v>
      </c>
      <c r="B77" s="180" t="s">
        <v>1830</v>
      </c>
      <c r="C77" s="181">
        <f>'осн.'!F444</f>
        <v>0.463</v>
      </c>
    </row>
    <row r="78" spans="1:3" ht="15">
      <c r="A78" s="21" t="s">
        <v>1831</v>
      </c>
      <c r="B78" s="180" t="s">
        <v>1832</v>
      </c>
      <c r="C78" s="181">
        <f>'осн.'!F451</f>
        <v>0.473</v>
      </c>
    </row>
    <row r="79" spans="1:3" ht="15">
      <c r="A79" s="21" t="s">
        <v>1833</v>
      </c>
      <c r="B79" s="180" t="s">
        <v>1834</v>
      </c>
      <c r="C79" s="181">
        <f>'осн.'!F459</f>
        <v>0.919</v>
      </c>
    </row>
    <row r="80" spans="1:3" ht="15">
      <c r="A80" s="21" t="s">
        <v>1835</v>
      </c>
      <c r="B80" s="180" t="s">
        <v>1836</v>
      </c>
      <c r="C80" s="181">
        <f>'осн.'!F466</f>
        <v>1.135</v>
      </c>
    </row>
    <row r="81" spans="1:3" ht="15">
      <c r="A81" s="21" t="s">
        <v>1837</v>
      </c>
      <c r="B81" s="180" t="s">
        <v>1838</v>
      </c>
      <c r="C81" s="181">
        <f>'осн.'!F473</f>
        <v>1.571</v>
      </c>
    </row>
    <row r="82" spans="1:3" ht="15">
      <c r="A82" s="21" t="s">
        <v>1839</v>
      </c>
      <c r="B82" s="180" t="s">
        <v>1840</v>
      </c>
      <c r="C82" s="181">
        <f>'осн.'!F480</f>
        <v>0.74</v>
      </c>
    </row>
    <row r="83" spans="1:3" ht="15">
      <c r="A83" s="21" t="s">
        <v>1841</v>
      </c>
      <c r="B83" s="180" t="s">
        <v>1329</v>
      </c>
      <c r="C83" s="181">
        <f>'осн.'!F487</f>
        <v>2.161</v>
      </c>
    </row>
    <row r="84" spans="1:3" ht="15">
      <c r="A84" s="21" t="s">
        <v>1842</v>
      </c>
      <c r="B84" s="180" t="s">
        <v>1330</v>
      </c>
      <c r="C84" s="181">
        <f>'осн.'!F492</f>
        <v>2.18</v>
      </c>
    </row>
    <row r="85" spans="1:3" ht="15">
      <c r="A85" s="21" t="s">
        <v>1843</v>
      </c>
      <c r="B85" s="180" t="s">
        <v>1331</v>
      </c>
      <c r="C85" s="181">
        <f>'осн.'!F499</f>
        <v>2.148</v>
      </c>
    </row>
    <row r="86" spans="1:3" ht="15">
      <c r="A86" s="21" t="s">
        <v>1844</v>
      </c>
      <c r="B86" s="180" t="s">
        <v>1332</v>
      </c>
      <c r="C86" s="181">
        <f>'осн.'!F506</f>
        <v>2.018</v>
      </c>
    </row>
    <row r="87" spans="1:3" ht="15">
      <c r="A87" s="21" t="s">
        <v>1845</v>
      </c>
      <c r="B87" s="180" t="s">
        <v>1857</v>
      </c>
      <c r="C87" s="181">
        <f>'осн.'!F513</f>
        <v>2.126</v>
      </c>
    </row>
    <row r="88" spans="1:3" ht="15">
      <c r="A88" s="21" t="s">
        <v>1846</v>
      </c>
      <c r="B88" s="180" t="s">
        <v>1858</v>
      </c>
      <c r="C88" s="181">
        <f>'осн.'!F519</f>
        <v>2.155</v>
      </c>
    </row>
    <row r="89" spans="1:3" ht="15">
      <c r="A89" s="21" t="s">
        <v>1847</v>
      </c>
      <c r="B89" s="180" t="s">
        <v>1859</v>
      </c>
      <c r="C89" s="181">
        <f>'осн.'!F525</f>
        <v>2.067</v>
      </c>
    </row>
    <row r="90" spans="1:3" ht="15">
      <c r="A90" s="21" t="s">
        <v>1848</v>
      </c>
      <c r="B90" s="180" t="s">
        <v>1860</v>
      </c>
      <c r="C90" s="181">
        <f>'осн.'!F531</f>
        <v>2.09</v>
      </c>
    </row>
    <row r="91" spans="1:3" ht="15">
      <c r="A91" s="21" t="s">
        <v>1849</v>
      </c>
      <c r="B91" s="180" t="s">
        <v>1333</v>
      </c>
      <c r="C91" s="181">
        <f>'осн.'!F539</f>
        <v>0.522</v>
      </c>
    </row>
    <row r="92" spans="1:3" ht="15">
      <c r="A92" s="21" t="s">
        <v>1850</v>
      </c>
      <c r="B92" s="180" t="s">
        <v>1334</v>
      </c>
      <c r="C92" s="181">
        <f>'осн.'!F546</f>
        <v>2.033</v>
      </c>
    </row>
    <row r="93" spans="1:3" ht="15">
      <c r="A93" s="21" t="s">
        <v>1851</v>
      </c>
      <c r="B93" s="180" t="s">
        <v>1335</v>
      </c>
      <c r="C93" s="181">
        <f>'осн.'!F553</f>
        <v>0.47</v>
      </c>
    </row>
    <row r="94" spans="1:3" ht="15">
      <c r="A94" s="21" t="s">
        <v>1852</v>
      </c>
      <c r="B94" s="180" t="s">
        <v>1336</v>
      </c>
      <c r="C94" s="181">
        <f>'осн.'!F560</f>
        <v>0.539</v>
      </c>
    </row>
    <row r="95" spans="1:3" ht="15">
      <c r="A95" s="21" t="s">
        <v>1853</v>
      </c>
      <c r="B95" s="180" t="s">
        <v>1861</v>
      </c>
      <c r="C95" s="181">
        <f>'осн.'!F567</f>
        <v>0.156</v>
      </c>
    </row>
    <row r="96" spans="1:3" ht="15">
      <c r="A96" s="21" t="s">
        <v>1854</v>
      </c>
      <c r="B96" s="180" t="s">
        <v>1862</v>
      </c>
      <c r="C96" s="181">
        <f>'осн.'!F574</f>
        <v>0.182</v>
      </c>
    </row>
    <row r="97" spans="1:3" ht="15">
      <c r="A97" s="21" t="s">
        <v>1855</v>
      </c>
      <c r="B97" s="180" t="s">
        <v>1863</v>
      </c>
      <c r="C97" s="181">
        <f>'осн.'!F581</f>
        <v>1.718</v>
      </c>
    </row>
    <row r="98" spans="1:3" ht="15.75" thickBot="1">
      <c r="A98" s="185" t="s">
        <v>1856</v>
      </c>
      <c r="B98" s="186" t="s">
        <v>1864</v>
      </c>
      <c r="C98" s="187">
        <f>'осн.'!F588</f>
        <v>2.288</v>
      </c>
    </row>
    <row r="99" spans="1:3" ht="15.75" thickTop="1">
      <c r="A99" s="247"/>
      <c r="B99" s="248"/>
      <c r="C99" s="248"/>
    </row>
    <row r="100" spans="1:3" ht="14.25">
      <c r="A100" s="106" t="s">
        <v>1156</v>
      </c>
      <c r="B100" s="107"/>
      <c r="C100" s="107"/>
    </row>
    <row r="101" spans="1:3" ht="14.25">
      <c r="A101" s="106" t="s">
        <v>1157</v>
      </c>
      <c r="B101" s="107"/>
      <c r="C101" s="107"/>
    </row>
    <row r="102" spans="1:3" ht="14.25">
      <c r="A102" s="106"/>
      <c r="B102" s="107"/>
      <c r="C102" s="107"/>
    </row>
    <row r="103" spans="1:3" ht="14.25">
      <c r="A103" s="801" t="s">
        <v>1158</v>
      </c>
      <c r="B103" s="801"/>
      <c r="C103" s="107"/>
    </row>
    <row r="104" spans="1:3" ht="14.25">
      <c r="A104" s="106"/>
      <c r="B104" s="107"/>
      <c r="C104" s="107"/>
    </row>
    <row r="105" spans="1:3" ht="14.25">
      <c r="A105" s="106"/>
      <c r="B105" s="107"/>
      <c r="C105" s="107"/>
    </row>
    <row r="106" spans="1:3" ht="14.25">
      <c r="A106" s="106"/>
      <c r="B106" s="107"/>
      <c r="C106" s="107"/>
    </row>
    <row r="107" spans="1:3" ht="14.25">
      <c r="A107" s="106"/>
      <c r="B107" s="107"/>
      <c r="C107" s="107"/>
    </row>
    <row r="108" spans="1:3" ht="14.25">
      <c r="A108" s="106"/>
      <c r="B108" s="107"/>
      <c r="C108" s="107"/>
    </row>
    <row r="109" spans="1:3" ht="14.25">
      <c r="A109" s="106"/>
      <c r="B109" s="107"/>
      <c r="C109" s="107"/>
    </row>
    <row r="110" spans="1:3" ht="14.25">
      <c r="A110" s="106"/>
      <c r="B110" s="107"/>
      <c r="C110" s="107"/>
    </row>
    <row r="111" spans="1:3" ht="14.25">
      <c r="A111" s="106"/>
      <c r="B111" s="107"/>
      <c r="C111" s="107"/>
    </row>
    <row r="112" spans="1:3" ht="14.25">
      <c r="A112" s="106"/>
      <c r="B112" s="107"/>
      <c r="C112" s="107"/>
    </row>
    <row r="113" spans="1:3" ht="14.25">
      <c r="A113" s="106"/>
      <c r="B113" s="107"/>
      <c r="C113" s="107"/>
    </row>
    <row r="114" spans="1:3" ht="14.25">
      <c r="A114" s="106"/>
      <c r="B114" s="107"/>
      <c r="C114" s="107"/>
    </row>
    <row r="115" spans="1:3" ht="14.25">
      <c r="A115" s="106"/>
      <c r="B115" s="107"/>
      <c r="C115" s="107"/>
    </row>
    <row r="116" spans="1:3" ht="14.25">
      <c r="A116" s="106"/>
      <c r="B116" s="107"/>
      <c r="C116" s="107"/>
    </row>
    <row r="117" spans="1:3" ht="14.25">
      <c r="A117" s="106"/>
      <c r="B117" s="107"/>
      <c r="C117" s="107"/>
    </row>
    <row r="118" spans="1:3" ht="14.25">
      <c r="A118" s="106"/>
      <c r="B118" s="107"/>
      <c r="C118" s="107"/>
    </row>
    <row r="119" spans="1:3" ht="14.25">
      <c r="A119" s="106"/>
      <c r="B119" s="107"/>
      <c r="C119" s="107"/>
    </row>
  </sheetData>
  <sheetProtection/>
  <mergeCells count="10">
    <mergeCell ref="A1:C1"/>
    <mergeCell ref="A2:C2"/>
    <mergeCell ref="A3:C3"/>
    <mergeCell ref="A4:C4"/>
    <mergeCell ref="A103:B103"/>
    <mergeCell ref="A9:C9"/>
    <mergeCell ref="A5:C5"/>
    <mergeCell ref="A6:C6"/>
    <mergeCell ref="A7:C7"/>
    <mergeCell ref="A8:C8"/>
  </mergeCells>
  <printOptions horizontalCentered="1"/>
  <pageMargins left="0.7874015748031497" right="0" top="0.1968503937007874" bottom="0" header="0.5118110236220472" footer="0.275590551181102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3"/>
  <sheetViews>
    <sheetView zoomScalePageLayoutView="0" workbookViewId="0" topLeftCell="A32">
      <selection activeCell="A1" sqref="A1:G591"/>
    </sheetView>
  </sheetViews>
  <sheetFormatPr defaultColWidth="9.00390625" defaultRowHeight="12.75"/>
  <cols>
    <col min="1" max="1" width="25.00390625" style="0" customWidth="1"/>
    <col min="2" max="2" width="11.00390625" style="0" customWidth="1"/>
    <col min="3" max="3" width="9.375" style="0" customWidth="1"/>
    <col min="4" max="4" width="13.625" style="0" customWidth="1"/>
    <col min="5" max="5" width="11.125" style="0" customWidth="1"/>
    <col min="6" max="6" width="11.875" style="0" customWidth="1"/>
    <col min="7" max="7" width="12.375" style="0" customWidth="1"/>
  </cols>
  <sheetData>
    <row r="1" spans="1:7" ht="14.25">
      <c r="A1" s="720" t="s">
        <v>504</v>
      </c>
      <c r="B1" s="720"/>
      <c r="C1" s="720"/>
      <c r="D1" s="720"/>
      <c r="E1" s="720"/>
      <c r="F1" s="720"/>
      <c r="G1" s="720"/>
    </row>
    <row r="2" spans="1:7" ht="15">
      <c r="A2" s="815" t="s">
        <v>505</v>
      </c>
      <c r="B2" s="815"/>
      <c r="C2" s="815"/>
      <c r="D2" s="815"/>
      <c r="E2" s="815"/>
      <c r="F2" s="815"/>
      <c r="G2" s="815"/>
    </row>
    <row r="3" spans="1:7" ht="15">
      <c r="A3" s="815"/>
      <c r="B3" s="815"/>
      <c r="C3" s="815"/>
      <c r="D3" s="815"/>
      <c r="E3" s="815"/>
      <c r="F3" s="815"/>
      <c r="G3" s="815"/>
    </row>
    <row r="4" spans="1:7" ht="15">
      <c r="A4" s="814" t="s">
        <v>666</v>
      </c>
      <c r="B4" s="814"/>
      <c r="C4" s="814"/>
      <c r="D4" s="814"/>
      <c r="E4" s="36"/>
      <c r="F4" s="36"/>
      <c r="G4" s="36"/>
    </row>
    <row r="5" spans="1:7" ht="15">
      <c r="A5" s="814" t="s">
        <v>506</v>
      </c>
      <c r="B5" s="814"/>
      <c r="C5" s="814"/>
      <c r="D5" s="814"/>
      <c r="E5" s="36"/>
      <c r="F5" s="36"/>
      <c r="G5" s="36"/>
    </row>
    <row r="6" spans="1:7" ht="15">
      <c r="A6" s="814" t="s">
        <v>507</v>
      </c>
      <c r="B6" s="814"/>
      <c r="C6" s="814"/>
      <c r="D6" s="814"/>
      <c r="E6" s="36"/>
      <c r="F6" s="36"/>
      <c r="G6" s="36"/>
    </row>
    <row r="7" spans="1:7" ht="15">
      <c r="A7" s="37"/>
      <c r="B7" s="37" t="s">
        <v>508</v>
      </c>
      <c r="C7" s="37" t="s">
        <v>509</v>
      </c>
      <c r="D7" s="37" t="s">
        <v>510</v>
      </c>
      <c r="E7" s="37" t="s">
        <v>497</v>
      </c>
      <c r="F7" s="37" t="s">
        <v>511</v>
      </c>
      <c r="G7" s="38"/>
    </row>
    <row r="8" spans="1:7" ht="15">
      <c r="A8" s="39" t="s">
        <v>512</v>
      </c>
      <c r="B8" s="39" t="s">
        <v>513</v>
      </c>
      <c r="C8" s="39" t="s">
        <v>514</v>
      </c>
      <c r="D8" s="39" t="s">
        <v>515</v>
      </c>
      <c r="E8" s="39" t="s">
        <v>516</v>
      </c>
      <c r="F8" s="39" t="s">
        <v>517</v>
      </c>
      <c r="G8" s="40" t="s">
        <v>518</v>
      </c>
    </row>
    <row r="9" spans="1:7" ht="15">
      <c r="A9" s="39" t="s">
        <v>519</v>
      </c>
      <c r="B9" s="39" t="s">
        <v>520</v>
      </c>
      <c r="C9" s="39" t="s">
        <v>339</v>
      </c>
      <c r="D9" s="39" t="s">
        <v>491</v>
      </c>
      <c r="E9" s="39" t="s">
        <v>519</v>
      </c>
      <c r="F9" s="39" t="s">
        <v>521</v>
      </c>
      <c r="G9" s="40"/>
    </row>
    <row r="10" spans="1:7" ht="15">
      <c r="A10" s="41"/>
      <c r="B10" s="41" t="s">
        <v>522</v>
      </c>
      <c r="C10" s="41"/>
      <c r="D10" s="41" t="s">
        <v>523</v>
      </c>
      <c r="E10" s="41"/>
      <c r="F10" s="41"/>
      <c r="G10" s="42"/>
    </row>
    <row r="11" spans="1:7" ht="15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4">
        <v>7</v>
      </c>
    </row>
    <row r="12" spans="1:7" ht="15">
      <c r="A12" s="805" t="s">
        <v>408</v>
      </c>
      <c r="B12" s="805"/>
      <c r="C12" s="805"/>
      <c r="D12" s="805"/>
      <c r="E12" s="805"/>
      <c r="F12" s="805"/>
      <c r="G12" s="805"/>
    </row>
    <row r="13" spans="1:7" ht="15">
      <c r="A13" s="805" t="s">
        <v>939</v>
      </c>
      <c r="B13" s="805"/>
      <c r="C13" s="805"/>
      <c r="D13" s="805"/>
      <c r="E13" s="805"/>
      <c r="F13" s="805"/>
      <c r="G13" s="805"/>
    </row>
    <row r="14" spans="1:7" ht="15">
      <c r="A14" s="401" t="s">
        <v>525</v>
      </c>
      <c r="B14" s="401">
        <v>17987</v>
      </c>
      <c r="C14" s="402">
        <f>B14*1.15</f>
        <v>20685</v>
      </c>
      <c r="D14" s="403">
        <f>C14/C17*100</f>
        <v>70.66</v>
      </c>
      <c r="E14" s="404">
        <v>2.313</v>
      </c>
      <c r="F14" s="405">
        <f>E14*D14/100</f>
        <v>1.634</v>
      </c>
      <c r="G14" s="406"/>
    </row>
    <row r="15" spans="1:7" ht="15">
      <c r="A15" s="45" t="s">
        <v>526</v>
      </c>
      <c r="B15" s="45">
        <v>7015</v>
      </c>
      <c r="C15" s="407">
        <f>B15*1.15</f>
        <v>8067</v>
      </c>
      <c r="D15" s="408">
        <f>C15/C17*100</f>
        <v>27.55</v>
      </c>
      <c r="E15" s="409">
        <v>1.839</v>
      </c>
      <c r="F15" s="410">
        <f>E15*D15/100</f>
        <v>0.507</v>
      </c>
      <c r="G15" s="411"/>
    </row>
    <row r="16" spans="1:7" ht="15">
      <c r="A16" s="45" t="s">
        <v>527</v>
      </c>
      <c r="B16" s="45">
        <v>472</v>
      </c>
      <c r="C16" s="407">
        <f>B16*1.11</f>
        <v>524</v>
      </c>
      <c r="D16" s="408">
        <f>C16/C17*100</f>
        <v>1.79</v>
      </c>
      <c r="E16" s="409">
        <f>'мат.'!H17</f>
        <v>1.298</v>
      </c>
      <c r="F16" s="410">
        <f>E16*D16/100</f>
        <v>0.023</v>
      </c>
      <c r="G16" s="411"/>
    </row>
    <row r="17" spans="1:8" ht="15">
      <c r="A17" s="412" t="s">
        <v>528</v>
      </c>
      <c r="B17" s="412">
        <f>SUM(B14:B16)</f>
        <v>25474</v>
      </c>
      <c r="C17" s="413">
        <f>SUM(C14:C16)</f>
        <v>29276</v>
      </c>
      <c r="D17" s="414">
        <f>SUM(D14:D16)</f>
        <v>100</v>
      </c>
      <c r="E17" s="412"/>
      <c r="F17" s="415">
        <f>SUM(F14:F16)</f>
        <v>2.164</v>
      </c>
      <c r="G17" s="416"/>
      <c r="H17">
        <v>1</v>
      </c>
    </row>
    <row r="18" spans="1:7" ht="13.5" customHeight="1">
      <c r="A18" s="806" t="s">
        <v>565</v>
      </c>
      <c r="B18" s="806"/>
      <c r="C18" s="806"/>
      <c r="D18" s="806"/>
      <c r="E18" s="806"/>
      <c r="F18" s="806"/>
      <c r="G18" s="806"/>
    </row>
    <row r="19" spans="1:7" ht="15">
      <c r="A19" s="808" t="s">
        <v>524</v>
      </c>
      <c r="B19" s="808"/>
      <c r="C19" s="808"/>
      <c r="D19" s="808"/>
      <c r="E19" s="808"/>
      <c r="F19" s="808"/>
      <c r="G19" s="808"/>
    </row>
    <row r="20" spans="1:7" ht="15">
      <c r="A20" s="401" t="s">
        <v>525</v>
      </c>
      <c r="B20" s="401">
        <v>12400</v>
      </c>
      <c r="C20" s="402">
        <f>B20*1.15</f>
        <v>14260</v>
      </c>
      <c r="D20" s="417">
        <f>C20/20206*100</f>
        <v>70.57</v>
      </c>
      <c r="E20" s="404">
        <v>2.313</v>
      </c>
      <c r="F20" s="409">
        <f>E20*D20/100</f>
        <v>1.632</v>
      </c>
      <c r="G20" s="406"/>
    </row>
    <row r="21" spans="1:7" ht="15">
      <c r="A21" s="45" t="s">
        <v>526</v>
      </c>
      <c r="B21" s="45">
        <v>4836</v>
      </c>
      <c r="C21" s="407">
        <f>B21*1.15</f>
        <v>5561</v>
      </c>
      <c r="D21" s="417">
        <f>C21/20206*100</f>
        <v>27.52</v>
      </c>
      <c r="E21" s="409">
        <v>1.839</v>
      </c>
      <c r="F21" s="409">
        <f>E21*D21/100</f>
        <v>0.506</v>
      </c>
      <c r="G21" s="411"/>
    </row>
    <row r="22" spans="1:7" ht="15">
      <c r="A22" s="45" t="s">
        <v>527</v>
      </c>
      <c r="B22" s="45">
        <v>347</v>
      </c>
      <c r="C22" s="407">
        <f>B22*1.11</f>
        <v>385</v>
      </c>
      <c r="D22" s="417">
        <f>C22/20206*100</f>
        <v>1.91</v>
      </c>
      <c r="E22" s="409">
        <f>'мат.'!H23</f>
        <v>0.611</v>
      </c>
      <c r="F22" s="409">
        <f>E22*D22/100</f>
        <v>0.012</v>
      </c>
      <c r="G22" s="411"/>
    </row>
    <row r="23" spans="1:8" ht="15">
      <c r="A23" s="412" t="s">
        <v>528</v>
      </c>
      <c r="B23" s="412">
        <f>SUM(B20:B22)</f>
        <v>17583</v>
      </c>
      <c r="C23" s="413">
        <f>SUM(C20:C22)</f>
        <v>20206</v>
      </c>
      <c r="D23" s="413">
        <f>SUM(D20:D22)</f>
        <v>100</v>
      </c>
      <c r="E23" s="412"/>
      <c r="F23" s="418">
        <f>SUM(F20:F22)</f>
        <v>2.15</v>
      </c>
      <c r="G23" s="416"/>
      <c r="H23">
        <v>2</v>
      </c>
    </row>
    <row r="24" spans="1:7" ht="15">
      <c r="A24" s="813" t="s">
        <v>414</v>
      </c>
      <c r="B24" s="813"/>
      <c r="C24" s="813"/>
      <c r="D24" s="813"/>
      <c r="E24" s="813"/>
      <c r="F24" s="813"/>
      <c r="G24" s="813"/>
    </row>
    <row r="25" spans="1:7" ht="15">
      <c r="A25" s="808" t="s">
        <v>937</v>
      </c>
      <c r="B25" s="808"/>
      <c r="C25" s="808"/>
      <c r="D25" s="808"/>
      <c r="E25" s="808"/>
      <c r="F25" s="808"/>
      <c r="G25" s="808"/>
    </row>
    <row r="26" spans="1:7" ht="15">
      <c r="A26" s="401" t="s">
        <v>525</v>
      </c>
      <c r="B26" s="401">
        <v>15637</v>
      </c>
      <c r="C26" s="402">
        <f>B26*1.15</f>
        <v>17983</v>
      </c>
      <c r="D26" s="419">
        <f>C26/C29*100</f>
        <v>70.51</v>
      </c>
      <c r="E26" s="404">
        <v>2.313</v>
      </c>
      <c r="F26" s="404">
        <f>E26*D26/100</f>
        <v>1.631</v>
      </c>
      <c r="G26" s="406"/>
    </row>
    <row r="27" spans="1:7" ht="15">
      <c r="A27" s="45" t="s">
        <v>526</v>
      </c>
      <c r="B27" s="45">
        <v>6098</v>
      </c>
      <c r="C27" s="407">
        <f>B27*1.15</f>
        <v>7013</v>
      </c>
      <c r="D27" s="417">
        <f>C27/25505*100</f>
        <v>27.5</v>
      </c>
      <c r="E27" s="409">
        <v>1.839</v>
      </c>
      <c r="F27" s="409">
        <f>E27*D27/100</f>
        <v>0.506</v>
      </c>
      <c r="G27" s="411"/>
    </row>
    <row r="28" spans="1:7" ht="15">
      <c r="A28" s="45" t="s">
        <v>527</v>
      </c>
      <c r="B28" s="45">
        <v>459</v>
      </c>
      <c r="C28" s="407">
        <f>B28*1.11</f>
        <v>509</v>
      </c>
      <c r="D28" s="417">
        <v>1.99</v>
      </c>
      <c r="E28" s="420">
        <f>'мат.'!H29</f>
        <v>0.399</v>
      </c>
      <c r="F28" s="409">
        <f>E28*D28/100</f>
        <v>0.008</v>
      </c>
      <c r="G28" s="411"/>
    </row>
    <row r="29" spans="1:8" ht="15">
      <c r="A29" s="412" t="s">
        <v>528</v>
      </c>
      <c r="B29" s="412">
        <f>SUM(B26:B28)</f>
        <v>22194</v>
      </c>
      <c r="C29" s="413">
        <f>SUM(C26:C28)</f>
        <v>25505</v>
      </c>
      <c r="D29" s="413">
        <f>SUM(D26:D28)</f>
        <v>100</v>
      </c>
      <c r="E29" s="421"/>
      <c r="F29" s="418">
        <f>SUM(F26:F28)</f>
        <v>2.145</v>
      </c>
      <c r="G29" s="416"/>
      <c r="H29">
        <v>3</v>
      </c>
    </row>
    <row r="30" spans="1:7" ht="16.5" customHeight="1">
      <c r="A30" s="806" t="s">
        <v>194</v>
      </c>
      <c r="B30" s="806"/>
      <c r="C30" s="806"/>
      <c r="D30" s="806"/>
      <c r="E30" s="806"/>
      <c r="F30" s="806"/>
      <c r="G30" s="806"/>
    </row>
    <row r="31" spans="1:7" ht="15">
      <c r="A31" s="808" t="s">
        <v>663</v>
      </c>
      <c r="B31" s="808"/>
      <c r="C31" s="808"/>
      <c r="D31" s="808"/>
      <c r="E31" s="808"/>
      <c r="F31" s="808"/>
      <c r="G31" s="808"/>
    </row>
    <row r="32" spans="1:7" ht="15">
      <c r="A32" s="401" t="s">
        <v>525</v>
      </c>
      <c r="B32" s="401">
        <v>13911</v>
      </c>
      <c r="C32" s="402">
        <f>B32*1.15</f>
        <v>15998</v>
      </c>
      <c r="D32" s="417">
        <f>C32/22746*100</f>
        <v>70.33</v>
      </c>
      <c r="E32" s="404">
        <v>2.313</v>
      </c>
      <c r="F32" s="409">
        <f>E32*D32/100</f>
        <v>1.627</v>
      </c>
      <c r="G32" s="406"/>
    </row>
    <row r="33" spans="1:7" ht="15">
      <c r="A33" s="45" t="s">
        <v>526</v>
      </c>
      <c r="B33" s="45">
        <v>5425</v>
      </c>
      <c r="C33" s="407">
        <f>B33*1.15</f>
        <v>6239</v>
      </c>
      <c r="D33" s="417">
        <f>C33/22746*100</f>
        <v>27.43</v>
      </c>
      <c r="E33" s="409">
        <v>1.839</v>
      </c>
      <c r="F33" s="409">
        <f>E33*D33/100</f>
        <v>0.504</v>
      </c>
      <c r="G33" s="411"/>
    </row>
    <row r="34" spans="1:7" ht="15">
      <c r="A34" s="45" t="s">
        <v>527</v>
      </c>
      <c r="B34" s="45">
        <v>459</v>
      </c>
      <c r="C34" s="407">
        <f>B34*1.11</f>
        <v>509</v>
      </c>
      <c r="D34" s="417">
        <f>C34/22746*100</f>
        <v>2.24</v>
      </c>
      <c r="E34" s="409">
        <f>'мат.'!H29</f>
        <v>0.399</v>
      </c>
      <c r="F34" s="409">
        <f>E34*D34/100</f>
        <v>0.009</v>
      </c>
      <c r="G34" s="411"/>
    </row>
    <row r="35" spans="1:8" ht="15">
      <c r="A35" s="412" t="s">
        <v>528</v>
      </c>
      <c r="B35" s="412">
        <f>SUM(B32:B34)</f>
        <v>19795</v>
      </c>
      <c r="C35" s="413">
        <f>SUM(C32:C34)</f>
        <v>22746</v>
      </c>
      <c r="D35" s="422">
        <f>SUM(D32:D34)</f>
        <v>100</v>
      </c>
      <c r="E35" s="412"/>
      <c r="F35" s="418">
        <f>SUM(F32:F34)</f>
        <v>2.14</v>
      </c>
      <c r="G35" s="416"/>
      <c r="H35">
        <v>4</v>
      </c>
    </row>
    <row r="36" spans="1:7" ht="15">
      <c r="A36" s="805" t="s">
        <v>672</v>
      </c>
      <c r="B36" s="805"/>
      <c r="C36" s="805"/>
      <c r="D36" s="805"/>
      <c r="E36" s="805"/>
      <c r="F36" s="805"/>
      <c r="G36" s="805"/>
    </row>
    <row r="37" spans="1:7" ht="15">
      <c r="A37" s="805" t="s">
        <v>938</v>
      </c>
      <c r="B37" s="805"/>
      <c r="C37" s="805"/>
      <c r="D37" s="805"/>
      <c r="E37" s="805"/>
      <c r="F37" s="805"/>
      <c r="G37" s="805"/>
    </row>
    <row r="38" spans="1:7" ht="15">
      <c r="A38" s="401" t="s">
        <v>525</v>
      </c>
      <c r="B38" s="401">
        <v>15635</v>
      </c>
      <c r="C38" s="402">
        <f>B38*1.15</f>
        <v>17980</v>
      </c>
      <c r="D38" s="423">
        <f>C38/C41*100</f>
        <v>71.6</v>
      </c>
      <c r="E38" s="404">
        <v>2.313</v>
      </c>
      <c r="F38" s="405">
        <f>E38*D38/100</f>
        <v>1.656</v>
      </c>
      <c r="G38" s="406"/>
    </row>
    <row r="39" spans="1:7" ht="15">
      <c r="A39" s="45" t="s">
        <v>526</v>
      </c>
      <c r="B39" s="45">
        <v>6098</v>
      </c>
      <c r="C39" s="407">
        <f>B39*1.15</f>
        <v>7013</v>
      </c>
      <c r="D39" s="424">
        <f>C39/C41*100</f>
        <v>27.9</v>
      </c>
      <c r="E39" s="409">
        <v>1.839</v>
      </c>
      <c r="F39" s="410">
        <f>E39*D39/100</f>
        <v>0.513</v>
      </c>
      <c r="G39" s="411"/>
    </row>
    <row r="40" spans="1:7" ht="15">
      <c r="A40" s="45" t="s">
        <v>527</v>
      </c>
      <c r="B40" s="45">
        <v>103</v>
      </c>
      <c r="C40" s="407">
        <f>B40*1.11</f>
        <v>114</v>
      </c>
      <c r="D40" s="424">
        <f>C40/C41*100</f>
        <v>0.5</v>
      </c>
      <c r="E40" s="409">
        <f>'мат.'!H34</f>
        <v>2.083</v>
      </c>
      <c r="F40" s="410">
        <f>E40*D40/100</f>
        <v>0.01</v>
      </c>
      <c r="G40" s="411"/>
    </row>
    <row r="41" spans="1:8" ht="15">
      <c r="A41" s="412" t="s">
        <v>528</v>
      </c>
      <c r="B41" s="412">
        <f>SUM(B38:B40)</f>
        <v>21836</v>
      </c>
      <c r="C41" s="413">
        <f>SUM(C38:C40)</f>
        <v>25107</v>
      </c>
      <c r="D41" s="414">
        <f>SUM(D38:D40)</f>
        <v>100</v>
      </c>
      <c r="E41" s="412"/>
      <c r="F41" s="415">
        <f>SUM(F38:F40)</f>
        <v>2.179</v>
      </c>
      <c r="G41" s="416"/>
      <c r="H41">
        <v>5</v>
      </c>
    </row>
    <row r="42" spans="1:7" ht="15">
      <c r="A42" s="805" t="s">
        <v>1617</v>
      </c>
      <c r="B42" s="805"/>
      <c r="C42" s="805"/>
      <c r="D42" s="805"/>
      <c r="E42" s="805"/>
      <c r="F42" s="805"/>
      <c r="G42" s="805"/>
    </row>
    <row r="43" spans="1:7" ht="15">
      <c r="A43" s="808" t="s">
        <v>173</v>
      </c>
      <c r="B43" s="808"/>
      <c r="C43" s="808"/>
      <c r="D43" s="808"/>
      <c r="E43" s="808"/>
      <c r="F43" s="808"/>
      <c r="G43" s="808"/>
    </row>
    <row r="44" spans="1:7" ht="15">
      <c r="A44" s="401" t="s">
        <v>525</v>
      </c>
      <c r="B44" s="401">
        <v>23932</v>
      </c>
      <c r="C44" s="407">
        <f>B44*1.15</f>
        <v>27522</v>
      </c>
      <c r="D44" s="420">
        <f>C44/C48*100</f>
        <v>59.195</v>
      </c>
      <c r="E44" s="404">
        <v>2.313</v>
      </c>
      <c r="F44" s="425">
        <f>E44*D44/100</f>
        <v>1.369</v>
      </c>
      <c r="G44" s="406"/>
    </row>
    <row r="45" spans="1:7" ht="15">
      <c r="A45" s="45" t="s">
        <v>526</v>
      </c>
      <c r="B45" s="45">
        <v>9333</v>
      </c>
      <c r="C45" s="407">
        <f>B45*1.15</f>
        <v>10733</v>
      </c>
      <c r="D45" s="420">
        <f>C45/C48*100</f>
        <v>23.085</v>
      </c>
      <c r="E45" s="409">
        <v>1.957</v>
      </c>
      <c r="F45" s="420">
        <f>E45*D45/100</f>
        <v>0.452</v>
      </c>
      <c r="G45" s="426"/>
    </row>
    <row r="46" spans="1:7" ht="15">
      <c r="A46" s="45" t="s">
        <v>527</v>
      </c>
      <c r="B46" s="45">
        <v>6716</v>
      </c>
      <c r="C46" s="407">
        <f>B46*1.11</f>
        <v>7455</v>
      </c>
      <c r="D46" s="420">
        <f>C46/C48*100</f>
        <v>16.034</v>
      </c>
      <c r="E46" s="427">
        <f>'мат.'!H42</f>
        <v>0.262</v>
      </c>
      <c r="F46" s="420">
        <f>E46*D46/100</f>
        <v>0.042</v>
      </c>
      <c r="G46" s="426"/>
    </row>
    <row r="47" spans="1:7" ht="15">
      <c r="A47" s="45" t="s">
        <v>1225</v>
      </c>
      <c r="B47" s="45">
        <v>733</v>
      </c>
      <c r="C47" s="407">
        <f>B47*1.07</f>
        <v>784</v>
      </c>
      <c r="D47" s="428">
        <f>C47/C48*100</f>
        <v>1.686</v>
      </c>
      <c r="E47" s="427">
        <f>'амортиз.'!H14</f>
        <v>0.739</v>
      </c>
      <c r="F47" s="420">
        <f>E47*D47/100</f>
        <v>0.012</v>
      </c>
      <c r="G47" s="411"/>
    </row>
    <row r="48" spans="1:8" ht="15">
      <c r="A48" s="412" t="s">
        <v>528</v>
      </c>
      <c r="B48" s="412">
        <f>SUM(B44:B47)</f>
        <v>40714</v>
      </c>
      <c r="C48" s="413">
        <f>SUM(C44:C47)</f>
        <v>46494</v>
      </c>
      <c r="D48" s="429">
        <f>SUM(D44:D47)</f>
        <v>100</v>
      </c>
      <c r="E48" s="43"/>
      <c r="F48" s="430">
        <f>SUM(F44:F47)</f>
        <v>1.875</v>
      </c>
      <c r="G48" s="421"/>
      <c r="H48">
        <v>6</v>
      </c>
    </row>
    <row r="49" spans="1:7" ht="15">
      <c r="A49" s="805" t="s">
        <v>1619</v>
      </c>
      <c r="B49" s="805"/>
      <c r="C49" s="805"/>
      <c r="D49" s="805"/>
      <c r="E49" s="805"/>
      <c r="F49" s="805"/>
      <c r="G49" s="805"/>
    </row>
    <row r="50" spans="1:7" ht="15">
      <c r="A50" s="808" t="s">
        <v>554</v>
      </c>
      <c r="B50" s="808"/>
      <c r="C50" s="808"/>
      <c r="D50" s="808"/>
      <c r="E50" s="808"/>
      <c r="F50" s="808"/>
      <c r="G50" s="808"/>
    </row>
    <row r="51" spans="1:7" ht="15">
      <c r="A51" s="401" t="s">
        <v>525</v>
      </c>
      <c r="B51" s="401">
        <v>27873</v>
      </c>
      <c r="C51" s="407">
        <f>B51*1.15</f>
        <v>32054</v>
      </c>
      <c r="D51" s="420">
        <f>C51/C55*100</f>
        <v>66.926</v>
      </c>
      <c r="E51" s="404">
        <v>2.313</v>
      </c>
      <c r="F51" s="425">
        <f>E51*D51/100</f>
        <v>1.548</v>
      </c>
      <c r="G51" s="406"/>
    </row>
    <row r="52" spans="1:7" ht="15">
      <c r="A52" s="45" t="s">
        <v>526</v>
      </c>
      <c r="B52" s="45">
        <v>10870</v>
      </c>
      <c r="C52" s="407">
        <f>B52*1.15</f>
        <v>12501</v>
      </c>
      <c r="D52" s="420">
        <f>C52/C55*100</f>
        <v>26.101</v>
      </c>
      <c r="E52" s="409">
        <v>1.957</v>
      </c>
      <c r="F52" s="420">
        <f>E52*D52/100</f>
        <v>0.511</v>
      </c>
      <c r="G52" s="426"/>
    </row>
    <row r="53" spans="1:7" ht="15">
      <c r="A53" s="45" t="s">
        <v>527</v>
      </c>
      <c r="B53" s="45">
        <v>2792</v>
      </c>
      <c r="C53" s="407">
        <f>B53*1.11</f>
        <v>3099</v>
      </c>
      <c r="D53" s="420">
        <f>C53/C55*100</f>
        <v>6.47</v>
      </c>
      <c r="E53" s="427">
        <f>'мат.'!H49</f>
        <v>0.414</v>
      </c>
      <c r="F53" s="420">
        <f>E53*D53/100</f>
        <v>0.027</v>
      </c>
      <c r="G53" s="426"/>
    </row>
    <row r="54" spans="1:7" ht="15">
      <c r="A54" s="45" t="s">
        <v>1225</v>
      </c>
      <c r="B54" s="45">
        <v>225</v>
      </c>
      <c r="C54" s="407">
        <f>B54*1.07</f>
        <v>241</v>
      </c>
      <c r="D54" s="428">
        <f>C54/C55*100</f>
        <v>0.503</v>
      </c>
      <c r="E54" s="427">
        <f>'амортиз.'!H17</f>
        <v>1.141</v>
      </c>
      <c r="F54" s="420">
        <f>E54*D54/100</f>
        <v>0.006</v>
      </c>
      <c r="G54" s="411"/>
    </row>
    <row r="55" spans="1:8" ht="15">
      <c r="A55" s="412" t="s">
        <v>528</v>
      </c>
      <c r="B55" s="412">
        <f>SUM(B51:B54)</f>
        <v>41760</v>
      </c>
      <c r="C55" s="413">
        <f>SUM(C51:C54)</f>
        <v>47895</v>
      </c>
      <c r="D55" s="429">
        <f>SUM(D51:D54)</f>
        <v>100</v>
      </c>
      <c r="E55" s="43"/>
      <c r="F55" s="430">
        <f>SUM(F51:F54)</f>
        <v>2.092</v>
      </c>
      <c r="G55" s="421"/>
      <c r="H55">
        <v>7</v>
      </c>
    </row>
    <row r="56" spans="1:7" ht="15">
      <c r="A56" s="805" t="s">
        <v>1620</v>
      </c>
      <c r="B56" s="805"/>
      <c r="C56" s="805"/>
      <c r="D56" s="805"/>
      <c r="E56" s="805"/>
      <c r="F56" s="805"/>
      <c r="G56" s="805"/>
    </row>
    <row r="57" spans="1:7" ht="15">
      <c r="A57" s="808" t="s">
        <v>557</v>
      </c>
      <c r="B57" s="808"/>
      <c r="C57" s="808"/>
      <c r="D57" s="808"/>
      <c r="E57" s="808"/>
      <c r="F57" s="808"/>
      <c r="G57" s="808"/>
    </row>
    <row r="58" spans="1:7" ht="15">
      <c r="A58" s="401" t="s">
        <v>525</v>
      </c>
      <c r="B58" s="401">
        <v>21744</v>
      </c>
      <c r="C58" s="407">
        <f>B58*1.15</f>
        <v>25006</v>
      </c>
      <c r="D58" s="420">
        <f>C58/C62*100</f>
        <v>65.714</v>
      </c>
      <c r="E58" s="404">
        <v>2.313</v>
      </c>
      <c r="F58" s="425">
        <f>E58*D58/100</f>
        <v>1.52</v>
      </c>
      <c r="G58" s="406"/>
    </row>
    <row r="59" spans="1:7" ht="15">
      <c r="A59" s="45" t="s">
        <v>526</v>
      </c>
      <c r="B59" s="45">
        <v>8480</v>
      </c>
      <c r="C59" s="407">
        <f>B59*1.15</f>
        <v>9752</v>
      </c>
      <c r="D59" s="420">
        <f>C59/C62*100</f>
        <v>25.627</v>
      </c>
      <c r="E59" s="409">
        <v>1.957</v>
      </c>
      <c r="F59" s="420">
        <f>E59*D59/100</f>
        <v>0.502</v>
      </c>
      <c r="G59" s="426"/>
    </row>
    <row r="60" spans="1:7" ht="15">
      <c r="A60" s="45" t="s">
        <v>527</v>
      </c>
      <c r="B60" s="45">
        <v>2792</v>
      </c>
      <c r="C60" s="407">
        <f>B60*1.11</f>
        <v>3099</v>
      </c>
      <c r="D60" s="420">
        <f>C60/C62*100</f>
        <v>8.144</v>
      </c>
      <c r="E60" s="427">
        <f>'мат.'!H49</f>
        <v>0.414</v>
      </c>
      <c r="F60" s="420">
        <f>E60*D60/100</f>
        <v>0.034</v>
      </c>
      <c r="G60" s="426"/>
    </row>
    <row r="61" spans="1:7" ht="15">
      <c r="A61" s="45" t="s">
        <v>1225</v>
      </c>
      <c r="B61" s="45">
        <v>183</v>
      </c>
      <c r="C61" s="407">
        <f>B61*1.07</f>
        <v>196</v>
      </c>
      <c r="D61" s="428">
        <f>C61/C62*100</f>
        <v>0.515</v>
      </c>
      <c r="E61" s="427">
        <f>'амортиз.'!H14</f>
        <v>0.739</v>
      </c>
      <c r="F61" s="420">
        <f>E61*D61/100</f>
        <v>0.004</v>
      </c>
      <c r="G61" s="411"/>
    </row>
    <row r="62" spans="1:8" ht="15">
      <c r="A62" s="412" t="s">
        <v>528</v>
      </c>
      <c r="B62" s="412">
        <f>SUM(B58:B61)</f>
        <v>33199</v>
      </c>
      <c r="C62" s="413">
        <f>SUM(C58:C61)</f>
        <v>38053</v>
      </c>
      <c r="D62" s="429">
        <f>SUM(D58:D61)</f>
        <v>100</v>
      </c>
      <c r="E62" s="43"/>
      <c r="F62" s="430">
        <f>SUM(F58:F61)</f>
        <v>2.06</v>
      </c>
      <c r="G62" s="421"/>
      <c r="H62">
        <v>8</v>
      </c>
    </row>
    <row r="63" spans="1:7" ht="15">
      <c r="A63" s="805" t="s">
        <v>1621</v>
      </c>
      <c r="B63" s="805"/>
      <c r="C63" s="805"/>
      <c r="D63" s="805"/>
      <c r="E63" s="805"/>
      <c r="F63" s="805"/>
      <c r="G63" s="805"/>
    </row>
    <row r="64" spans="1:7" ht="15">
      <c r="A64" s="808" t="s">
        <v>92</v>
      </c>
      <c r="B64" s="808"/>
      <c r="C64" s="808"/>
      <c r="D64" s="808"/>
      <c r="E64" s="808"/>
      <c r="F64" s="808"/>
      <c r="G64" s="808"/>
    </row>
    <row r="65" spans="1:9" ht="15">
      <c r="A65" s="401" t="s">
        <v>525</v>
      </c>
      <c r="B65" s="401">
        <v>21744</v>
      </c>
      <c r="C65" s="407">
        <f>B65*1.15</f>
        <v>25006</v>
      </c>
      <c r="D65" s="420">
        <f>C65/C69*100</f>
        <v>65.714</v>
      </c>
      <c r="E65" s="404">
        <v>2.313</v>
      </c>
      <c r="F65" s="425">
        <f>E65*D65/100</f>
        <v>1.52</v>
      </c>
      <c r="G65" s="406"/>
      <c r="I65" s="110"/>
    </row>
    <row r="66" spans="1:7" ht="15">
      <c r="A66" s="45" t="s">
        <v>526</v>
      </c>
      <c r="B66" s="45">
        <v>8480</v>
      </c>
      <c r="C66" s="407">
        <f>B66*1.15</f>
        <v>9752</v>
      </c>
      <c r="D66" s="420">
        <f>C66/C69*100</f>
        <v>25.627</v>
      </c>
      <c r="E66" s="409">
        <v>1.957</v>
      </c>
      <c r="F66" s="420">
        <f>E66*D66/100</f>
        <v>0.502</v>
      </c>
      <c r="G66" s="426"/>
    </row>
    <row r="67" spans="1:7" ht="15">
      <c r="A67" s="45" t="s">
        <v>527</v>
      </c>
      <c r="B67" s="45">
        <v>2792</v>
      </c>
      <c r="C67" s="407">
        <f>B67*1.11</f>
        <v>3099</v>
      </c>
      <c r="D67" s="420">
        <f>C67/C69*100</f>
        <v>8.144</v>
      </c>
      <c r="E67" s="427">
        <f>'мат.'!H49</f>
        <v>0.414</v>
      </c>
      <c r="F67" s="420">
        <f>E67*D67/100</f>
        <v>0.034</v>
      </c>
      <c r="G67" s="426"/>
    </row>
    <row r="68" spans="1:7" ht="15">
      <c r="A68" s="45" t="s">
        <v>1225</v>
      </c>
      <c r="B68" s="45">
        <v>183</v>
      </c>
      <c r="C68" s="407">
        <f>B68*1.07</f>
        <v>196</v>
      </c>
      <c r="D68" s="428">
        <f>C68/C69*100</f>
        <v>0.515</v>
      </c>
      <c r="E68" s="427">
        <f>'амортиз.'!H14</f>
        <v>0.739</v>
      </c>
      <c r="F68" s="420">
        <f>E68*D68/100</f>
        <v>0.004</v>
      </c>
      <c r="G68" s="411"/>
    </row>
    <row r="69" spans="1:8" ht="15">
      <c r="A69" s="412" t="s">
        <v>528</v>
      </c>
      <c r="B69" s="412">
        <f>SUM(B65:B68)</f>
        <v>33199</v>
      </c>
      <c r="C69" s="413">
        <f>SUM(C65:C68)</f>
        <v>38053</v>
      </c>
      <c r="D69" s="429">
        <f>SUM(D65:D68)</f>
        <v>100</v>
      </c>
      <c r="E69" s="43"/>
      <c r="F69" s="430">
        <f>SUM(F65:F68)</f>
        <v>2.06</v>
      </c>
      <c r="G69" s="421"/>
      <c r="H69">
        <v>9</v>
      </c>
    </row>
    <row r="70" spans="1:7" ht="15">
      <c r="A70" s="805" t="s">
        <v>1625</v>
      </c>
      <c r="B70" s="805"/>
      <c r="C70" s="805"/>
      <c r="D70" s="805"/>
      <c r="E70" s="805"/>
      <c r="F70" s="805"/>
      <c r="G70" s="805"/>
    </row>
    <row r="71" spans="1:7" ht="15">
      <c r="A71" s="808" t="s">
        <v>441</v>
      </c>
      <c r="B71" s="808"/>
      <c r="C71" s="808"/>
      <c r="D71" s="808"/>
      <c r="E71" s="808"/>
      <c r="F71" s="808"/>
      <c r="G71" s="808"/>
    </row>
    <row r="72" spans="1:7" ht="15">
      <c r="A72" s="401" t="s">
        <v>525</v>
      </c>
      <c r="B72" s="401">
        <v>21454</v>
      </c>
      <c r="C72" s="407">
        <f>B72*1.15</f>
        <v>24672</v>
      </c>
      <c r="D72" s="420">
        <f>C72/C76*100</f>
        <v>44.227</v>
      </c>
      <c r="E72" s="404">
        <v>2.313</v>
      </c>
      <c r="F72" s="425">
        <f>E72*D72/100</f>
        <v>1.023</v>
      </c>
      <c r="G72" s="406"/>
    </row>
    <row r="73" spans="1:7" ht="15">
      <c r="A73" s="45" t="s">
        <v>526</v>
      </c>
      <c r="B73" s="45">
        <v>8367</v>
      </c>
      <c r="C73" s="407">
        <f>B73*1.15</f>
        <v>9622</v>
      </c>
      <c r="D73" s="420">
        <f>C73/C76*100</f>
        <v>17.248</v>
      </c>
      <c r="E73" s="409">
        <v>1.957</v>
      </c>
      <c r="F73" s="420">
        <f>E73*D73/100</f>
        <v>0.338</v>
      </c>
      <c r="G73" s="426"/>
    </row>
    <row r="74" spans="1:7" ht="15">
      <c r="A74" s="45" t="s">
        <v>527</v>
      </c>
      <c r="B74" s="45">
        <v>18655</v>
      </c>
      <c r="C74" s="407">
        <f>B74*1.11</f>
        <v>20707</v>
      </c>
      <c r="D74" s="420">
        <f>C74/C76*100</f>
        <v>37.119</v>
      </c>
      <c r="E74" s="427">
        <f>'мат.'!H54</f>
        <v>0.05</v>
      </c>
      <c r="F74" s="420">
        <f>E74*D74/100</f>
        <v>0.019</v>
      </c>
      <c r="G74" s="426"/>
    </row>
    <row r="75" spans="1:7" ht="15">
      <c r="A75" s="45" t="s">
        <v>1225</v>
      </c>
      <c r="B75" s="45">
        <v>733</v>
      </c>
      <c r="C75" s="407">
        <f>B75*1.07</f>
        <v>784</v>
      </c>
      <c r="D75" s="428">
        <f>C75/C76*100</f>
        <v>1.405</v>
      </c>
      <c r="E75" s="427">
        <f>'амортиз.'!H14</f>
        <v>0.739</v>
      </c>
      <c r="F75" s="420">
        <f>E75*D75/100</f>
        <v>0.01</v>
      </c>
      <c r="G75" s="411"/>
    </row>
    <row r="76" spans="1:8" ht="15">
      <c r="A76" s="412" t="s">
        <v>528</v>
      </c>
      <c r="B76" s="412">
        <f>SUM(B72:B75)</f>
        <v>49209</v>
      </c>
      <c r="C76" s="413">
        <f>SUM(C72:C75)</f>
        <v>55785</v>
      </c>
      <c r="D76" s="429">
        <f>SUM(D72:D75)</f>
        <v>100</v>
      </c>
      <c r="E76" s="43"/>
      <c r="F76" s="430">
        <f>SUM(F72:F75)</f>
        <v>1.39</v>
      </c>
      <c r="G76" s="421"/>
      <c r="H76">
        <v>10</v>
      </c>
    </row>
    <row r="77" spans="1:7" ht="15">
      <c r="A77" s="805" t="s">
        <v>1626</v>
      </c>
      <c r="B77" s="805"/>
      <c r="C77" s="805"/>
      <c r="D77" s="805"/>
      <c r="E77" s="805"/>
      <c r="F77" s="805"/>
      <c r="G77" s="805"/>
    </row>
    <row r="78" spans="1:7" ht="15">
      <c r="A78" s="808" t="s">
        <v>446</v>
      </c>
      <c r="B78" s="808"/>
      <c r="C78" s="808"/>
      <c r="D78" s="808"/>
      <c r="E78" s="808"/>
      <c r="F78" s="808"/>
      <c r="G78" s="808"/>
    </row>
    <row r="79" spans="1:7" ht="15">
      <c r="A79" s="401" t="s">
        <v>525</v>
      </c>
      <c r="B79" s="401">
        <v>21067</v>
      </c>
      <c r="C79" s="407">
        <f>B79*1.15</f>
        <v>24227</v>
      </c>
      <c r="D79" s="420">
        <f>C79/C82*100</f>
        <v>60.973</v>
      </c>
      <c r="E79" s="404">
        <v>2.313</v>
      </c>
      <c r="F79" s="425">
        <f>E79*D79/100</f>
        <v>1.41</v>
      </c>
      <c r="G79" s="406"/>
    </row>
    <row r="80" spans="1:7" ht="15">
      <c r="A80" s="45" t="s">
        <v>526</v>
      </c>
      <c r="B80" s="45">
        <v>8216</v>
      </c>
      <c r="C80" s="407">
        <f>B80*1.15</f>
        <v>9448</v>
      </c>
      <c r="D80" s="420">
        <f>C80/C82*100</f>
        <v>23.778</v>
      </c>
      <c r="E80" s="409">
        <v>1.957</v>
      </c>
      <c r="F80" s="420">
        <f>E80*D80/100</f>
        <v>0.465</v>
      </c>
      <c r="G80" s="426"/>
    </row>
    <row r="81" spans="1:7" ht="15">
      <c r="A81" s="45" t="s">
        <v>527</v>
      </c>
      <c r="B81" s="45">
        <v>5459</v>
      </c>
      <c r="C81" s="407">
        <f>B81*1.11</f>
        <v>6059</v>
      </c>
      <c r="D81" s="420">
        <f>C81/C82*100</f>
        <v>15.249</v>
      </c>
      <c r="E81" s="427">
        <f>'мат.'!H60</f>
        <v>0.301</v>
      </c>
      <c r="F81" s="420">
        <f>E81*D81/100</f>
        <v>0.046</v>
      </c>
      <c r="G81" s="426"/>
    </row>
    <row r="82" spans="1:8" ht="15">
      <c r="A82" s="412" t="s">
        <v>528</v>
      </c>
      <c r="B82" s="412">
        <f>SUM(B79:B81)</f>
        <v>34742</v>
      </c>
      <c r="C82" s="413">
        <f>SUM(C79:C81)</f>
        <v>39734</v>
      </c>
      <c r="D82" s="429">
        <f>SUM(D79:D81)</f>
        <v>100</v>
      </c>
      <c r="E82" s="43"/>
      <c r="F82" s="430">
        <f>SUM(F79:F81)</f>
        <v>1.921</v>
      </c>
      <c r="G82" s="421"/>
      <c r="H82">
        <v>11</v>
      </c>
    </row>
    <row r="83" spans="1:7" ht="15">
      <c r="A83" s="805" t="s">
        <v>1630</v>
      </c>
      <c r="B83" s="805"/>
      <c r="C83" s="805"/>
      <c r="D83" s="805"/>
      <c r="E83" s="805"/>
      <c r="F83" s="805"/>
      <c r="G83" s="805"/>
    </row>
    <row r="84" spans="1:7" ht="15">
      <c r="A84" s="808" t="s">
        <v>1029</v>
      </c>
      <c r="B84" s="808"/>
      <c r="C84" s="808"/>
      <c r="D84" s="808"/>
      <c r="E84" s="808"/>
      <c r="F84" s="808"/>
      <c r="G84" s="808"/>
    </row>
    <row r="85" spans="1:7" ht="15">
      <c r="A85" s="401" t="s">
        <v>525</v>
      </c>
      <c r="B85" s="401">
        <v>93930</v>
      </c>
      <c r="C85" s="407">
        <f>B85*1.15</f>
        <v>108020</v>
      </c>
      <c r="D85" s="420">
        <f>C85/C89*100</f>
        <v>21.195</v>
      </c>
      <c r="E85" s="404">
        <v>2.313</v>
      </c>
      <c r="F85" s="425">
        <f>E85*D85/100</f>
        <v>0.49</v>
      </c>
      <c r="G85" s="406"/>
    </row>
    <row r="86" spans="1:7" ht="15">
      <c r="A86" s="45" t="s">
        <v>526</v>
      </c>
      <c r="B86" s="45">
        <v>36586</v>
      </c>
      <c r="C86" s="407">
        <f>B86*1.15</f>
        <v>42074</v>
      </c>
      <c r="D86" s="420">
        <f>C86/C89*100</f>
        <v>8.256</v>
      </c>
      <c r="E86" s="409">
        <v>1.957</v>
      </c>
      <c r="F86" s="420">
        <f>E86*D86/100</f>
        <v>0.162</v>
      </c>
      <c r="G86" s="426"/>
    </row>
    <row r="87" spans="1:7" ht="15">
      <c r="A87" s="45" t="s">
        <v>527</v>
      </c>
      <c r="B87" s="45">
        <v>131610</v>
      </c>
      <c r="C87" s="407">
        <f>B87*1.11</f>
        <v>146087</v>
      </c>
      <c r="D87" s="420">
        <f>C87/C89*100</f>
        <v>28.664</v>
      </c>
      <c r="E87" s="427">
        <f>'мат.'!H71</f>
        <v>1.204</v>
      </c>
      <c r="F87" s="420">
        <f>E87*D87/100</f>
        <v>0.345</v>
      </c>
      <c r="G87" s="426"/>
    </row>
    <row r="88" spans="1:7" ht="15">
      <c r="A88" s="45" t="s">
        <v>1225</v>
      </c>
      <c r="B88" s="45">
        <v>199500</v>
      </c>
      <c r="C88" s="407">
        <f>B88*1.07</f>
        <v>213465</v>
      </c>
      <c r="D88" s="428">
        <f>C88/C89*100</f>
        <v>41.885</v>
      </c>
      <c r="E88" s="427">
        <f>'амортиз.'!H23</f>
        <v>0.245</v>
      </c>
      <c r="F88" s="420">
        <f>E88*D88/100</f>
        <v>0.103</v>
      </c>
      <c r="G88" s="411"/>
    </row>
    <row r="89" spans="1:8" ht="15">
      <c r="A89" s="412" t="s">
        <v>528</v>
      </c>
      <c r="B89" s="412">
        <f>SUM(B85:B88)</f>
        <v>461626</v>
      </c>
      <c r="C89" s="413">
        <f>SUM(C85:C88)</f>
        <v>509646</v>
      </c>
      <c r="D89" s="429">
        <f>SUM(D85:D88)</f>
        <v>100</v>
      </c>
      <c r="E89" s="43"/>
      <c r="F89" s="430">
        <f>SUM(F85:F88)</f>
        <v>1.1</v>
      </c>
      <c r="G89" s="421"/>
      <c r="H89">
        <v>12</v>
      </c>
    </row>
    <row r="90" spans="1:7" ht="15">
      <c r="A90" s="805" t="s">
        <v>1631</v>
      </c>
      <c r="B90" s="805"/>
      <c r="C90" s="805"/>
      <c r="D90" s="805"/>
      <c r="E90" s="805"/>
      <c r="F90" s="805"/>
      <c r="G90" s="805"/>
    </row>
    <row r="91" spans="1:7" ht="15">
      <c r="A91" s="808" t="s">
        <v>1029</v>
      </c>
      <c r="B91" s="808"/>
      <c r="C91" s="808"/>
      <c r="D91" s="808"/>
      <c r="E91" s="808"/>
      <c r="F91" s="808"/>
      <c r="G91" s="808"/>
    </row>
    <row r="92" spans="1:7" ht="15">
      <c r="A92" s="401" t="s">
        <v>525</v>
      </c>
      <c r="B92" s="401">
        <v>93930</v>
      </c>
      <c r="C92" s="407">
        <f>B92*1.15</f>
        <v>108020</v>
      </c>
      <c r="D92" s="420">
        <f>C92/C96*100</f>
        <v>22.423</v>
      </c>
      <c r="E92" s="404">
        <v>2.313</v>
      </c>
      <c r="F92" s="425">
        <f>E92*D92/100</f>
        <v>0.519</v>
      </c>
      <c r="G92" s="406"/>
    </row>
    <row r="93" spans="1:7" ht="15">
      <c r="A93" s="45" t="s">
        <v>526</v>
      </c>
      <c r="B93" s="45">
        <v>36586</v>
      </c>
      <c r="C93" s="407">
        <f>B93*1.15</f>
        <v>42074</v>
      </c>
      <c r="D93" s="420">
        <f>C93/C96*100</f>
        <v>8.734</v>
      </c>
      <c r="E93" s="409">
        <v>1.957</v>
      </c>
      <c r="F93" s="420">
        <f>E93*D93/100</f>
        <v>0.171</v>
      </c>
      <c r="G93" s="426"/>
    </row>
    <row r="94" spans="1:7" ht="15">
      <c r="A94" s="45" t="s">
        <v>527</v>
      </c>
      <c r="B94" s="45">
        <v>106476</v>
      </c>
      <c r="C94" s="407">
        <f>B94*1.11</f>
        <v>118188</v>
      </c>
      <c r="D94" s="420">
        <f>C94/C96*100</f>
        <v>24.533</v>
      </c>
      <c r="E94" s="427">
        <f>'мат.'!H76</f>
        <v>0.553</v>
      </c>
      <c r="F94" s="420">
        <f>E94*D94/100</f>
        <v>0.136</v>
      </c>
      <c r="G94" s="426"/>
    </row>
    <row r="95" spans="1:7" ht="15">
      <c r="A95" s="45" t="s">
        <v>1225</v>
      </c>
      <c r="B95" s="45">
        <v>199500</v>
      </c>
      <c r="C95" s="407">
        <f>B95*1.07</f>
        <v>213465</v>
      </c>
      <c r="D95" s="428">
        <f>C95/C96*100</f>
        <v>44.311</v>
      </c>
      <c r="E95" s="427">
        <f>'амортиз.'!H23</f>
        <v>0.245</v>
      </c>
      <c r="F95" s="420">
        <f>E95*D95/100</f>
        <v>0.109</v>
      </c>
      <c r="G95" s="411"/>
    </row>
    <row r="96" spans="1:8" ht="15">
      <c r="A96" s="412" t="s">
        <v>528</v>
      </c>
      <c r="B96" s="412">
        <f>SUM(B92:B95)</f>
        <v>436492</v>
      </c>
      <c r="C96" s="413">
        <f>SUM(C92:C95)</f>
        <v>481747</v>
      </c>
      <c r="D96" s="429">
        <f>SUM(D92:D95)</f>
        <v>100</v>
      </c>
      <c r="E96" s="43"/>
      <c r="F96" s="430">
        <f>SUM(F92:F95)</f>
        <v>0.935</v>
      </c>
      <c r="G96" s="421"/>
      <c r="H96">
        <v>13</v>
      </c>
    </row>
    <row r="97" spans="1:7" ht="15">
      <c r="A97" s="805" t="s">
        <v>1632</v>
      </c>
      <c r="B97" s="805"/>
      <c r="C97" s="805"/>
      <c r="D97" s="805"/>
      <c r="E97" s="805"/>
      <c r="F97" s="805"/>
      <c r="G97" s="805"/>
    </row>
    <row r="98" spans="1:7" ht="15">
      <c r="A98" s="808" t="s">
        <v>1029</v>
      </c>
      <c r="B98" s="808"/>
      <c r="C98" s="808"/>
      <c r="D98" s="808"/>
      <c r="E98" s="808"/>
      <c r="F98" s="808"/>
      <c r="G98" s="808"/>
    </row>
    <row r="99" spans="1:7" ht="15">
      <c r="A99" s="401" t="s">
        <v>525</v>
      </c>
      <c r="B99" s="401">
        <v>93930</v>
      </c>
      <c r="C99" s="407">
        <f>B99*1.15</f>
        <v>108020</v>
      </c>
      <c r="D99" s="420">
        <f>C99/C102*100</f>
        <v>29.712</v>
      </c>
      <c r="E99" s="404">
        <v>2.313</v>
      </c>
      <c r="F99" s="425">
        <f>E99*D99/100</f>
        <v>0.687</v>
      </c>
      <c r="G99" s="406"/>
    </row>
    <row r="100" spans="1:7" ht="15">
      <c r="A100" s="45" t="s">
        <v>526</v>
      </c>
      <c r="B100" s="45">
        <v>36586</v>
      </c>
      <c r="C100" s="407">
        <f>B100*1.15</f>
        <v>42074</v>
      </c>
      <c r="D100" s="420">
        <f>C100/C102*100</f>
        <v>11.573</v>
      </c>
      <c r="E100" s="409">
        <v>1.957</v>
      </c>
      <c r="F100" s="420">
        <f>E100*D100/100</f>
        <v>0.226</v>
      </c>
      <c r="G100" s="426"/>
    </row>
    <row r="101" spans="1:7" ht="15">
      <c r="A101" s="45" t="s">
        <v>1225</v>
      </c>
      <c r="B101" s="45">
        <v>199500</v>
      </c>
      <c r="C101" s="407">
        <f>B101*1.07</f>
        <v>213465</v>
      </c>
      <c r="D101" s="428">
        <f>C101/C102*100</f>
        <v>58.715</v>
      </c>
      <c r="E101" s="427">
        <f>'амортиз.'!H23</f>
        <v>0.245</v>
      </c>
      <c r="F101" s="420">
        <f>E101*D101/100</f>
        <v>0.144</v>
      </c>
      <c r="G101" s="411"/>
    </row>
    <row r="102" spans="1:8" ht="15">
      <c r="A102" s="412" t="s">
        <v>528</v>
      </c>
      <c r="B102" s="412">
        <f>SUM(B99:B101)</f>
        <v>330016</v>
      </c>
      <c r="C102" s="413">
        <f>SUM(C99:C101)</f>
        <v>363559</v>
      </c>
      <c r="D102" s="429">
        <f>SUM(D99:D101)</f>
        <v>100</v>
      </c>
      <c r="E102" s="43"/>
      <c r="F102" s="430">
        <f>SUM(F99:F101)</f>
        <v>1.057</v>
      </c>
      <c r="G102" s="421"/>
      <c r="H102">
        <v>14</v>
      </c>
    </row>
    <row r="103" spans="1:7" ht="15">
      <c r="A103" s="805" t="s">
        <v>1633</v>
      </c>
      <c r="B103" s="805"/>
      <c r="C103" s="805"/>
      <c r="D103" s="805"/>
      <c r="E103" s="805"/>
      <c r="F103" s="805"/>
      <c r="G103" s="805"/>
    </row>
    <row r="104" spans="1:7" ht="15">
      <c r="A104" s="808" t="s">
        <v>1459</v>
      </c>
      <c r="B104" s="808"/>
      <c r="C104" s="808"/>
      <c r="D104" s="808"/>
      <c r="E104" s="808"/>
      <c r="F104" s="808"/>
      <c r="G104" s="808"/>
    </row>
    <row r="105" spans="1:7" ht="15">
      <c r="A105" s="401" t="s">
        <v>525</v>
      </c>
      <c r="B105" s="401">
        <v>55198</v>
      </c>
      <c r="C105" s="407">
        <f>B105*1.15</f>
        <v>63478</v>
      </c>
      <c r="D105" s="420">
        <f>C105/C109*100</f>
        <v>39.8</v>
      </c>
      <c r="E105" s="404">
        <v>2.313</v>
      </c>
      <c r="F105" s="425">
        <f>E105*D105/100</f>
        <v>0.921</v>
      </c>
      <c r="G105" s="406"/>
    </row>
    <row r="106" spans="1:7" ht="15">
      <c r="A106" s="45" t="s">
        <v>526</v>
      </c>
      <c r="B106" s="45">
        <v>21512</v>
      </c>
      <c r="C106" s="407">
        <f>B106*1.15</f>
        <v>24739</v>
      </c>
      <c r="D106" s="420">
        <f>C106/C109*100</f>
        <v>15.511</v>
      </c>
      <c r="E106" s="409">
        <v>1.957</v>
      </c>
      <c r="F106" s="420">
        <f>E106*D106/100</f>
        <v>0.304</v>
      </c>
      <c r="G106" s="426"/>
    </row>
    <row r="107" spans="1:7" ht="15">
      <c r="A107" s="45" t="s">
        <v>527</v>
      </c>
      <c r="B107" s="45">
        <v>50833</v>
      </c>
      <c r="C107" s="407">
        <f>B107*1.11</f>
        <v>56425</v>
      </c>
      <c r="D107" s="420">
        <f>C107/C109*100</f>
        <v>35.378</v>
      </c>
      <c r="E107" s="431">
        <f>'мат.'!H85</f>
        <v>0.439</v>
      </c>
      <c r="F107" s="420">
        <f>E107*D107/100</f>
        <v>0.155</v>
      </c>
      <c r="G107" s="426"/>
    </row>
    <row r="108" spans="1:7" ht="15">
      <c r="A108" s="45" t="s">
        <v>1225</v>
      </c>
      <c r="B108" s="45">
        <v>13880</v>
      </c>
      <c r="C108" s="407">
        <f>B108*1.07</f>
        <v>14852</v>
      </c>
      <c r="D108" s="428">
        <f>C108/C109*100</f>
        <v>9.312</v>
      </c>
      <c r="E108" s="431">
        <f>'амортиз.'!H28</f>
        <v>0.001</v>
      </c>
      <c r="F108" s="420">
        <f>E108*D108/100</f>
        <v>0</v>
      </c>
      <c r="G108" s="411"/>
    </row>
    <row r="109" spans="1:8" ht="15">
      <c r="A109" s="412" t="s">
        <v>528</v>
      </c>
      <c r="B109" s="412">
        <f>SUM(B105:B108)</f>
        <v>141423</v>
      </c>
      <c r="C109" s="413">
        <f>SUM(C105:C108)</f>
        <v>159494</v>
      </c>
      <c r="D109" s="429">
        <f>SUM(D105:D108)</f>
        <v>100</v>
      </c>
      <c r="E109" s="43"/>
      <c r="F109" s="430">
        <f>SUM(F105:F108)</f>
        <v>1.38</v>
      </c>
      <c r="G109" s="421"/>
      <c r="H109">
        <v>15</v>
      </c>
    </row>
    <row r="110" spans="1:7" ht="15">
      <c r="A110" s="805" t="s">
        <v>1634</v>
      </c>
      <c r="B110" s="805"/>
      <c r="C110" s="805"/>
      <c r="D110" s="805"/>
      <c r="E110" s="805"/>
      <c r="F110" s="805"/>
      <c r="G110" s="805"/>
    </row>
    <row r="111" spans="1:7" ht="15">
      <c r="A111" s="808" t="s">
        <v>1469</v>
      </c>
      <c r="B111" s="808"/>
      <c r="C111" s="808"/>
      <c r="D111" s="808"/>
      <c r="E111" s="808"/>
      <c r="F111" s="808"/>
      <c r="G111" s="808"/>
    </row>
    <row r="112" spans="1:7" ht="15">
      <c r="A112" s="401" t="s">
        <v>525</v>
      </c>
      <c r="B112" s="401">
        <v>117373</v>
      </c>
      <c r="C112" s="407">
        <f>B112*1.15</f>
        <v>134979</v>
      </c>
      <c r="D112" s="420">
        <f>C112/C116*100</f>
        <v>44.318</v>
      </c>
      <c r="E112" s="404">
        <v>2.313</v>
      </c>
      <c r="F112" s="425">
        <f>E112*D112/100</f>
        <v>1.025</v>
      </c>
      <c r="G112" s="406"/>
    </row>
    <row r="113" spans="1:7" ht="15">
      <c r="A113" s="45" t="s">
        <v>526</v>
      </c>
      <c r="B113" s="45">
        <v>45746</v>
      </c>
      <c r="C113" s="407">
        <f>B113*1.15</f>
        <v>52608</v>
      </c>
      <c r="D113" s="420">
        <f>C113/C116*100</f>
        <v>17.273</v>
      </c>
      <c r="E113" s="409">
        <v>1.957</v>
      </c>
      <c r="F113" s="420">
        <f>E113*D113/100</f>
        <v>0.338</v>
      </c>
      <c r="G113" s="426"/>
    </row>
    <row r="114" spans="1:7" ht="15">
      <c r="A114" s="45" t="s">
        <v>527</v>
      </c>
      <c r="B114" s="45">
        <v>78627</v>
      </c>
      <c r="C114" s="407">
        <f>B114*1.11</f>
        <v>87276</v>
      </c>
      <c r="D114" s="420">
        <f>C114/C116*100</f>
        <v>28.656</v>
      </c>
      <c r="E114" s="427">
        <f>'мат.'!H91</f>
        <v>0.791</v>
      </c>
      <c r="F114" s="420">
        <f>E114*D114/100</f>
        <v>0.227</v>
      </c>
      <c r="G114" s="426"/>
    </row>
    <row r="115" spans="1:7" ht="15">
      <c r="A115" s="45" t="s">
        <v>1225</v>
      </c>
      <c r="B115" s="45">
        <v>27762</v>
      </c>
      <c r="C115" s="407">
        <f>B115*1.07</f>
        <v>29705</v>
      </c>
      <c r="D115" s="428">
        <f>C115/C116*100</f>
        <v>9.753</v>
      </c>
      <c r="E115" s="427">
        <f>'амортиз.'!H33</f>
        <v>0.001</v>
      </c>
      <c r="F115" s="420">
        <f>E115*D115/100</f>
        <v>0</v>
      </c>
      <c r="G115" s="411"/>
    </row>
    <row r="116" spans="1:8" ht="15">
      <c r="A116" s="412" t="s">
        <v>528</v>
      </c>
      <c r="B116" s="412">
        <f>SUM(B112:B115)</f>
        <v>269508</v>
      </c>
      <c r="C116" s="413">
        <f>SUM(C112:C115)</f>
        <v>304568</v>
      </c>
      <c r="D116" s="429">
        <f>SUM(D112:D115)</f>
        <v>100</v>
      </c>
      <c r="E116" s="43"/>
      <c r="F116" s="430">
        <f>SUM(F112:F115)</f>
        <v>1.59</v>
      </c>
      <c r="G116" s="421"/>
      <c r="H116">
        <v>16</v>
      </c>
    </row>
    <row r="117" spans="1:7" ht="15">
      <c r="A117" s="805" t="s">
        <v>1640</v>
      </c>
      <c r="B117" s="805"/>
      <c r="C117" s="805"/>
      <c r="D117" s="805"/>
      <c r="E117" s="805"/>
      <c r="F117" s="805"/>
      <c r="G117" s="805"/>
    </row>
    <row r="118" spans="1:7" ht="15">
      <c r="A118" s="808" t="s">
        <v>110</v>
      </c>
      <c r="B118" s="808"/>
      <c r="C118" s="808"/>
      <c r="D118" s="808"/>
      <c r="E118" s="808"/>
      <c r="F118" s="808"/>
      <c r="G118" s="808"/>
    </row>
    <row r="119" spans="1:10" ht="15">
      <c r="A119" s="401" t="s">
        <v>525</v>
      </c>
      <c r="B119" s="401">
        <v>485</v>
      </c>
      <c r="C119" s="407">
        <f>B119*1.15</f>
        <v>558</v>
      </c>
      <c r="D119" s="420">
        <f>C119/C122*100</f>
        <v>70.722</v>
      </c>
      <c r="E119" s="404">
        <v>2.313</v>
      </c>
      <c r="F119" s="425">
        <f>E119*D119/100</f>
        <v>1.636</v>
      </c>
      <c r="G119" s="406"/>
      <c r="J119" s="226"/>
    </row>
    <row r="120" spans="1:10" ht="15">
      <c r="A120" s="45" t="s">
        <v>526</v>
      </c>
      <c r="B120" s="45">
        <v>189</v>
      </c>
      <c r="C120" s="407">
        <f>B120*1.15</f>
        <v>217</v>
      </c>
      <c r="D120" s="420">
        <f>C120/C122*100</f>
        <v>27.503</v>
      </c>
      <c r="E120" s="409">
        <v>1.957</v>
      </c>
      <c r="F120" s="420">
        <f>E120*D120/100</f>
        <v>0.538</v>
      </c>
      <c r="G120" s="426"/>
      <c r="J120" s="226"/>
    </row>
    <row r="121" spans="1:10" ht="15">
      <c r="A121" s="45" t="s">
        <v>527</v>
      </c>
      <c r="B121" s="45">
        <v>13</v>
      </c>
      <c r="C121" s="407">
        <f>B121*1.11</f>
        <v>14</v>
      </c>
      <c r="D121" s="420">
        <f>C121/C122*100</f>
        <v>1.774</v>
      </c>
      <c r="E121" s="427">
        <v>0.001</v>
      </c>
      <c r="F121" s="420">
        <f>E121*D121/100</f>
        <v>0</v>
      </c>
      <c r="G121" s="426"/>
      <c r="J121" s="226"/>
    </row>
    <row r="122" spans="1:8" ht="15">
      <c r="A122" s="412" t="s">
        <v>528</v>
      </c>
      <c r="B122" s="412">
        <f>SUM(B119:B121)</f>
        <v>687</v>
      </c>
      <c r="C122" s="413">
        <f>SUM(C119:C121)</f>
        <v>789</v>
      </c>
      <c r="D122" s="429">
        <f>SUM(D119:D121)</f>
        <v>100</v>
      </c>
      <c r="E122" s="43"/>
      <c r="F122" s="430">
        <f>SUM(F119:F121)</f>
        <v>2.174</v>
      </c>
      <c r="G122" s="421"/>
      <c r="H122">
        <v>17</v>
      </c>
    </row>
    <row r="123" spans="1:7" ht="27" customHeight="1">
      <c r="A123" s="816" t="s">
        <v>1641</v>
      </c>
      <c r="B123" s="816"/>
      <c r="C123" s="816"/>
      <c r="D123" s="816"/>
      <c r="E123" s="816"/>
      <c r="F123" s="816"/>
      <c r="G123" s="816"/>
    </row>
    <row r="124" spans="1:7" ht="15">
      <c r="A124" s="808" t="s">
        <v>734</v>
      </c>
      <c r="B124" s="808"/>
      <c r="C124" s="808"/>
      <c r="D124" s="808"/>
      <c r="E124" s="808"/>
      <c r="F124" s="808"/>
      <c r="G124" s="808"/>
    </row>
    <row r="125" spans="1:7" ht="15">
      <c r="A125" s="401" t="s">
        <v>525</v>
      </c>
      <c r="B125" s="401">
        <v>826</v>
      </c>
      <c r="C125" s="407">
        <f>B125*1.15</f>
        <v>950</v>
      </c>
      <c r="D125" s="420">
        <f>C125/C129*100</f>
        <v>13.812</v>
      </c>
      <c r="E125" s="404">
        <v>2.313</v>
      </c>
      <c r="F125" s="425">
        <f>E125*D125/100</f>
        <v>0.319</v>
      </c>
      <c r="G125" s="406"/>
    </row>
    <row r="126" spans="1:7" ht="15">
      <c r="A126" s="45" t="s">
        <v>526</v>
      </c>
      <c r="B126" s="45">
        <v>322</v>
      </c>
      <c r="C126" s="407">
        <f>B126*1.15</f>
        <v>370</v>
      </c>
      <c r="D126" s="420">
        <f>C126/C129*100</f>
        <v>5.379</v>
      </c>
      <c r="E126" s="409">
        <v>1.957</v>
      </c>
      <c r="F126" s="420">
        <f>E126*D126/100</f>
        <v>0.105</v>
      </c>
      <c r="G126" s="426"/>
    </row>
    <row r="127" spans="1:7" ht="15">
      <c r="A127" s="45" t="s">
        <v>527</v>
      </c>
      <c r="B127" s="45">
        <v>3992</v>
      </c>
      <c r="C127" s="407">
        <f>B127*1.11</f>
        <v>4431</v>
      </c>
      <c r="D127" s="420">
        <f>C127/C129*100</f>
        <v>64.423</v>
      </c>
      <c r="E127" s="427">
        <f>'мат.'!H95</f>
        <v>0.973</v>
      </c>
      <c r="F127" s="420">
        <f>E127*D127/100</f>
        <v>0.627</v>
      </c>
      <c r="G127" s="426"/>
    </row>
    <row r="128" spans="1:7" ht="15">
      <c r="A128" s="45" t="s">
        <v>1225</v>
      </c>
      <c r="B128" s="45">
        <v>1053</v>
      </c>
      <c r="C128" s="407">
        <f>B128*1.07</f>
        <v>1127</v>
      </c>
      <c r="D128" s="428">
        <f>C128/C129*100</f>
        <v>16.386</v>
      </c>
      <c r="E128" s="427">
        <f>'амортиз.'!H36</f>
        <v>0.421</v>
      </c>
      <c r="F128" s="420">
        <f>E128*D128/100</f>
        <v>0.069</v>
      </c>
      <c r="G128" s="411"/>
    </row>
    <row r="129" spans="1:8" ht="15">
      <c r="A129" s="412" t="s">
        <v>528</v>
      </c>
      <c r="B129" s="412">
        <f>SUM(B125:B128)</f>
        <v>6193</v>
      </c>
      <c r="C129" s="413">
        <f>SUM(C125:C128)</f>
        <v>6878</v>
      </c>
      <c r="D129" s="429">
        <f>SUM(D125:D128)</f>
        <v>100</v>
      </c>
      <c r="E129" s="43"/>
      <c r="F129" s="430">
        <f>SUM(F125:F128)</f>
        <v>1.12</v>
      </c>
      <c r="G129" s="421"/>
      <c r="H129">
        <v>18</v>
      </c>
    </row>
    <row r="130" spans="1:7" ht="15">
      <c r="A130" s="805" t="s">
        <v>1642</v>
      </c>
      <c r="B130" s="805"/>
      <c r="C130" s="805"/>
      <c r="D130" s="805"/>
      <c r="E130" s="805"/>
      <c r="F130" s="805"/>
      <c r="G130" s="805"/>
    </row>
    <row r="131" spans="1:7" ht="15">
      <c r="A131" s="808" t="s">
        <v>120</v>
      </c>
      <c r="B131" s="808"/>
      <c r="C131" s="808"/>
      <c r="D131" s="808"/>
      <c r="E131" s="808"/>
      <c r="F131" s="808"/>
      <c r="G131" s="808"/>
    </row>
    <row r="132" spans="1:10" ht="15">
      <c r="A132" s="401" t="s">
        <v>525</v>
      </c>
      <c r="B132" s="401">
        <v>469</v>
      </c>
      <c r="C132" s="407">
        <f>B132*1.15</f>
        <v>539</v>
      </c>
      <c r="D132" s="420">
        <f>C132/C135*100</f>
        <v>70.642</v>
      </c>
      <c r="E132" s="404">
        <v>2.313</v>
      </c>
      <c r="F132" s="425">
        <f>E132*D132/100</f>
        <v>1.634</v>
      </c>
      <c r="G132" s="406"/>
      <c r="J132" s="226"/>
    </row>
    <row r="133" spans="1:10" ht="15">
      <c r="A133" s="45" t="s">
        <v>526</v>
      </c>
      <c r="B133" s="45">
        <v>183</v>
      </c>
      <c r="C133" s="407">
        <f>B133*1.15</f>
        <v>210</v>
      </c>
      <c r="D133" s="420">
        <f>C133/C135*100</f>
        <v>27.523</v>
      </c>
      <c r="E133" s="409">
        <v>1.957</v>
      </c>
      <c r="F133" s="420">
        <f>E133*D133/100</f>
        <v>0.539</v>
      </c>
      <c r="G133" s="426"/>
      <c r="J133" s="226"/>
    </row>
    <row r="134" spans="1:10" ht="15">
      <c r="A134" s="45" t="s">
        <v>527</v>
      </c>
      <c r="B134" s="45">
        <v>13</v>
      </c>
      <c r="C134" s="407">
        <f>B134*1.11</f>
        <v>14</v>
      </c>
      <c r="D134" s="420">
        <f>C134/C135*100</f>
        <v>1.835</v>
      </c>
      <c r="E134" s="427">
        <v>0.001</v>
      </c>
      <c r="F134" s="420">
        <f>E134*D134/100</f>
        <v>0</v>
      </c>
      <c r="G134" s="426"/>
      <c r="J134" s="226"/>
    </row>
    <row r="135" spans="1:8" ht="15">
      <c r="A135" s="412" t="s">
        <v>528</v>
      </c>
      <c r="B135" s="412">
        <f>SUM(B132:B134)</f>
        <v>665</v>
      </c>
      <c r="C135" s="413">
        <f>SUM(C132:C134)</f>
        <v>763</v>
      </c>
      <c r="D135" s="429">
        <f>SUM(D132:D134)</f>
        <v>100</v>
      </c>
      <c r="E135" s="43"/>
      <c r="F135" s="430">
        <f>SUM(F132:F134)</f>
        <v>2.173</v>
      </c>
      <c r="G135" s="421"/>
      <c r="H135">
        <v>19</v>
      </c>
    </row>
    <row r="136" spans="1:7" ht="15">
      <c r="A136" s="805" t="s">
        <v>1643</v>
      </c>
      <c r="B136" s="805"/>
      <c r="C136" s="805"/>
      <c r="D136" s="805"/>
      <c r="E136" s="805"/>
      <c r="F136" s="805"/>
      <c r="G136" s="805"/>
    </row>
    <row r="137" spans="1:7" ht="15">
      <c r="A137" s="808" t="s">
        <v>119</v>
      </c>
      <c r="B137" s="808"/>
      <c r="C137" s="808"/>
      <c r="D137" s="808"/>
      <c r="E137" s="808"/>
      <c r="F137" s="808"/>
      <c r="G137" s="808"/>
    </row>
    <row r="138" spans="1:7" ht="15">
      <c r="A138" s="401" t="s">
        <v>525</v>
      </c>
      <c r="B138" s="401">
        <v>776</v>
      </c>
      <c r="C138" s="407">
        <f>B138*1.15</f>
        <v>892</v>
      </c>
      <c r="D138" s="420">
        <f>C138/C142*100</f>
        <v>15.841</v>
      </c>
      <c r="E138" s="404">
        <v>2.313</v>
      </c>
      <c r="F138" s="425">
        <f>E138*D138/100</f>
        <v>0.366</v>
      </c>
      <c r="G138" s="406"/>
    </row>
    <row r="139" spans="1:7" ht="15">
      <c r="A139" s="45" t="s">
        <v>526</v>
      </c>
      <c r="B139" s="45">
        <v>302</v>
      </c>
      <c r="C139" s="407">
        <f>B139*1.15</f>
        <v>347</v>
      </c>
      <c r="D139" s="420">
        <f>C139/C142*100</f>
        <v>6.162</v>
      </c>
      <c r="E139" s="409">
        <v>1.957</v>
      </c>
      <c r="F139" s="420">
        <f>E139*D139/100</f>
        <v>0.121</v>
      </c>
      <c r="G139" s="426"/>
    </row>
    <row r="140" spans="1:7" ht="15">
      <c r="A140" s="45" t="s">
        <v>527</v>
      </c>
      <c r="B140" s="45">
        <v>3062</v>
      </c>
      <c r="C140" s="407">
        <f>B140*1.11</f>
        <v>3399</v>
      </c>
      <c r="D140" s="420">
        <f>C140/C142*100</f>
        <v>60.362</v>
      </c>
      <c r="E140" s="427">
        <f>'мат.'!H95</f>
        <v>0.973</v>
      </c>
      <c r="F140" s="420">
        <f>E140*D140/100</f>
        <v>0.587</v>
      </c>
      <c r="G140" s="426"/>
    </row>
    <row r="141" spans="1:7" ht="15">
      <c r="A141" s="45" t="s">
        <v>1225</v>
      </c>
      <c r="B141" s="45">
        <v>928</v>
      </c>
      <c r="C141" s="407">
        <f>B141*1.07</f>
        <v>993</v>
      </c>
      <c r="D141" s="428">
        <f>C141/C142*100</f>
        <v>17.635</v>
      </c>
      <c r="E141" s="427">
        <f>'амортиз.'!H36</f>
        <v>0.421</v>
      </c>
      <c r="F141" s="420">
        <f>E141*D141/100</f>
        <v>0.074</v>
      </c>
      <c r="G141" s="411"/>
    </row>
    <row r="142" spans="1:8" ht="15">
      <c r="A142" s="412" t="s">
        <v>528</v>
      </c>
      <c r="B142" s="412">
        <f>SUM(B138:B141)</f>
        <v>5068</v>
      </c>
      <c r="C142" s="413">
        <f>SUM(C138:C141)</f>
        <v>5631</v>
      </c>
      <c r="D142" s="429">
        <f>SUM(D138:D141)</f>
        <v>100</v>
      </c>
      <c r="E142" s="43"/>
      <c r="F142" s="430">
        <f>SUM(F138:F141)</f>
        <v>1.148</v>
      </c>
      <c r="G142" s="421"/>
      <c r="H142">
        <v>20</v>
      </c>
    </row>
    <row r="143" spans="1:7" ht="15">
      <c r="A143" s="805" t="s">
        <v>1647</v>
      </c>
      <c r="B143" s="805"/>
      <c r="C143" s="805"/>
      <c r="D143" s="805"/>
      <c r="E143" s="805"/>
      <c r="F143" s="805"/>
      <c r="G143" s="805"/>
    </row>
    <row r="144" spans="1:7" ht="15">
      <c r="A144" s="805" t="s">
        <v>1590</v>
      </c>
      <c r="B144" s="805"/>
      <c r="C144" s="805"/>
      <c r="D144" s="805"/>
      <c r="E144" s="805"/>
      <c r="F144" s="805"/>
      <c r="G144" s="805"/>
    </row>
    <row r="145" spans="1:7" ht="15">
      <c r="A145" s="808" t="s">
        <v>1591</v>
      </c>
      <c r="B145" s="808"/>
      <c r="C145" s="808"/>
      <c r="D145" s="808"/>
      <c r="E145" s="808"/>
      <c r="F145" s="808"/>
      <c r="G145" s="808"/>
    </row>
    <row r="146" spans="1:10" ht="15">
      <c r="A146" s="401" t="s">
        <v>525</v>
      </c>
      <c r="B146" s="401">
        <v>1915</v>
      </c>
      <c r="C146" s="407">
        <f>B146*1.15</f>
        <v>2202</v>
      </c>
      <c r="D146" s="420">
        <f>C146/C150*100</f>
        <v>26.792</v>
      </c>
      <c r="E146" s="404">
        <v>2.313</v>
      </c>
      <c r="F146" s="425">
        <f>E146*D146/100</f>
        <v>0.62</v>
      </c>
      <c r="G146" s="406"/>
      <c r="I146" s="691">
        <f>C146*E146</f>
        <v>5093</v>
      </c>
      <c r="J146">
        <f>I146/I150*100</f>
        <v>29.3815622476059</v>
      </c>
    </row>
    <row r="147" spans="1:9" ht="15">
      <c r="A147" s="45" t="s">
        <v>526</v>
      </c>
      <c r="B147" s="45">
        <v>750</v>
      </c>
      <c r="C147" s="407">
        <f>B147*1.15</f>
        <v>863</v>
      </c>
      <c r="D147" s="420">
        <f>C147/C150*100</f>
        <v>10.5</v>
      </c>
      <c r="E147" s="409">
        <v>1.957</v>
      </c>
      <c r="F147" s="420">
        <f>E147*D147/100</f>
        <v>0.205</v>
      </c>
      <c r="G147" s="426"/>
      <c r="I147" s="691">
        <f>C147*E147</f>
        <v>1689</v>
      </c>
    </row>
    <row r="148" spans="1:9" ht="15">
      <c r="A148" s="45" t="s">
        <v>527</v>
      </c>
      <c r="B148" s="45">
        <v>4035</v>
      </c>
      <c r="C148" s="407">
        <f>B148*1.11</f>
        <v>4479</v>
      </c>
      <c r="D148" s="420">
        <f>C148/C150*100</f>
        <v>54.496</v>
      </c>
      <c r="E148" s="427">
        <f>'мат.'!H104</f>
        <v>1.086</v>
      </c>
      <c r="F148" s="420">
        <f>E148*D148/100</f>
        <v>0.592</v>
      </c>
      <c r="G148" s="426"/>
      <c r="I148" s="691">
        <f>C148*E148</f>
        <v>4864</v>
      </c>
    </row>
    <row r="149" spans="1:9" ht="15">
      <c r="A149" s="45" t="s">
        <v>1225</v>
      </c>
      <c r="B149" s="45">
        <v>631</v>
      </c>
      <c r="C149" s="407">
        <f>B149*1.07</f>
        <v>675</v>
      </c>
      <c r="D149" s="428">
        <f>C149/C150*100</f>
        <v>8.213</v>
      </c>
      <c r="E149" s="427">
        <f>'амортиз.'!H39</f>
        <v>8.423</v>
      </c>
      <c r="F149" s="420">
        <f>E149*D149/100</f>
        <v>0.692</v>
      </c>
      <c r="G149" s="411"/>
      <c r="I149" s="691">
        <f>C149*E149</f>
        <v>5686</v>
      </c>
    </row>
    <row r="150" spans="1:9" ht="15">
      <c r="A150" s="412" t="s">
        <v>528</v>
      </c>
      <c r="B150" s="412">
        <f>SUM(B146:B149)</f>
        <v>7331</v>
      </c>
      <c r="C150" s="413">
        <f>SUM(C146:C149)</f>
        <v>8219</v>
      </c>
      <c r="D150" s="429">
        <f>SUM(D146:D149)</f>
        <v>100</v>
      </c>
      <c r="E150" s="43"/>
      <c r="F150" s="430">
        <f>SUM(F146:F149)</f>
        <v>2.109</v>
      </c>
      <c r="G150" s="421"/>
      <c r="H150">
        <v>21</v>
      </c>
      <c r="I150" s="691">
        <f>C150*F150</f>
        <v>17334</v>
      </c>
    </row>
    <row r="151" spans="1:7" ht="15">
      <c r="A151" s="805" t="s">
        <v>1648</v>
      </c>
      <c r="B151" s="805"/>
      <c r="C151" s="805"/>
      <c r="D151" s="805"/>
      <c r="E151" s="805"/>
      <c r="F151" s="805"/>
      <c r="G151" s="805"/>
    </row>
    <row r="152" spans="1:7" ht="15">
      <c r="A152" s="805" t="s">
        <v>1649</v>
      </c>
      <c r="B152" s="805"/>
      <c r="C152" s="805"/>
      <c r="D152" s="805"/>
      <c r="E152" s="805"/>
      <c r="F152" s="805"/>
      <c r="G152" s="805"/>
    </row>
    <row r="153" spans="1:7" ht="15">
      <c r="A153" s="808" t="s">
        <v>1013</v>
      </c>
      <c r="B153" s="808"/>
      <c r="C153" s="808"/>
      <c r="D153" s="808"/>
      <c r="E153" s="808"/>
      <c r="F153" s="808"/>
      <c r="G153" s="808"/>
    </row>
    <row r="154" spans="1:10" ht="15">
      <c r="A154" s="401" t="s">
        <v>525</v>
      </c>
      <c r="B154" s="401">
        <v>1973</v>
      </c>
      <c r="C154" s="407">
        <f>B154*1.15</f>
        <v>2269</v>
      </c>
      <c r="D154" s="420">
        <f>C154/C158*100</f>
        <v>22.465</v>
      </c>
      <c r="E154" s="404">
        <v>2.313</v>
      </c>
      <c r="F154" s="425">
        <f>E154*D154/100</f>
        <v>0.52</v>
      </c>
      <c r="G154" s="406"/>
      <c r="I154">
        <f>C154*E154</f>
        <v>5248.197</v>
      </c>
      <c r="J154">
        <f>I154/I158*100</f>
        <v>34.214020089682</v>
      </c>
    </row>
    <row r="155" spans="1:9" ht="15">
      <c r="A155" s="45" t="s">
        <v>526</v>
      </c>
      <c r="B155" s="45">
        <v>780</v>
      </c>
      <c r="C155" s="407">
        <f>B155*1.15</f>
        <v>897</v>
      </c>
      <c r="D155" s="420">
        <f>C155/C158*100</f>
        <v>8.881</v>
      </c>
      <c r="E155" s="409">
        <v>1.957</v>
      </c>
      <c r="F155" s="420">
        <f>E155*D155/100</f>
        <v>0.174</v>
      </c>
      <c r="G155" s="426"/>
      <c r="I155">
        <f>C155*E155</f>
        <v>1755.429</v>
      </c>
    </row>
    <row r="156" spans="1:9" ht="15">
      <c r="A156" s="45" t="s">
        <v>527</v>
      </c>
      <c r="B156" s="45">
        <v>4673</v>
      </c>
      <c r="C156" s="407">
        <f>B156*1.11</f>
        <v>5187</v>
      </c>
      <c r="D156" s="420">
        <f>C156/C158*100</f>
        <v>51.356</v>
      </c>
      <c r="E156" s="427">
        <f>'мат.'!H104</f>
        <v>1.086</v>
      </c>
      <c r="F156" s="420">
        <f>E156*D156/100</f>
        <v>0.558</v>
      </c>
      <c r="G156" s="426"/>
      <c r="I156">
        <f>C156*E156</f>
        <v>5633.082</v>
      </c>
    </row>
    <row r="157" spans="1:9" ht="15">
      <c r="A157" s="45" t="s">
        <v>1225</v>
      </c>
      <c r="B157" s="45">
        <v>1633</v>
      </c>
      <c r="C157" s="407">
        <f>B157*1.07</f>
        <v>1747</v>
      </c>
      <c r="D157" s="428">
        <f>C157/C158*100</f>
        <v>17.297</v>
      </c>
      <c r="E157" s="427">
        <f>'амортиз.'!H41</f>
        <v>1.547</v>
      </c>
      <c r="F157" s="420">
        <f>E157*D157/100</f>
        <v>0.268</v>
      </c>
      <c r="G157" s="411"/>
      <c r="I157">
        <f>C157*E157</f>
        <v>2702.609</v>
      </c>
    </row>
    <row r="158" spans="1:9" ht="15">
      <c r="A158" s="412" t="s">
        <v>528</v>
      </c>
      <c r="B158" s="412">
        <f>SUM(B154:B157)</f>
        <v>9059</v>
      </c>
      <c r="C158" s="413">
        <f>SUM(C154:C157)</f>
        <v>10100</v>
      </c>
      <c r="D158" s="429">
        <f>SUM(D154:D157)</f>
        <v>100</v>
      </c>
      <c r="E158" s="43"/>
      <c r="F158" s="430">
        <f>SUM(F154:F157)</f>
        <v>1.52</v>
      </c>
      <c r="G158" s="421"/>
      <c r="H158">
        <v>22</v>
      </c>
      <c r="I158">
        <f>SUM(I154:I157)</f>
        <v>15339.317</v>
      </c>
    </row>
    <row r="159" spans="1:7" ht="15">
      <c r="A159" s="805" t="s">
        <v>1325</v>
      </c>
      <c r="B159" s="805"/>
      <c r="C159" s="805"/>
      <c r="D159" s="805"/>
      <c r="E159" s="805"/>
      <c r="F159" s="805"/>
      <c r="G159" s="805"/>
    </row>
    <row r="160" spans="1:7" ht="15">
      <c r="A160" s="808" t="s">
        <v>198</v>
      </c>
      <c r="B160" s="808"/>
      <c r="C160" s="808"/>
      <c r="D160" s="808"/>
      <c r="E160" s="808"/>
      <c r="F160" s="808"/>
      <c r="G160" s="808"/>
    </row>
    <row r="161" spans="1:10" ht="15">
      <c r="A161" s="401" t="s">
        <v>525</v>
      </c>
      <c r="B161" s="401">
        <v>1973</v>
      </c>
      <c r="C161" s="407">
        <f>B161*1.15</f>
        <v>2269</v>
      </c>
      <c r="D161" s="420">
        <f>C161/C165*100</f>
        <v>16.994</v>
      </c>
      <c r="E161" s="404">
        <v>2.313</v>
      </c>
      <c r="F161" s="425">
        <f>E161*D161/100</f>
        <v>0.393</v>
      </c>
      <c r="G161" s="406"/>
      <c r="I161">
        <f>C161*E161</f>
        <v>5248.197</v>
      </c>
      <c r="J161">
        <f>I161/I165*100</f>
        <v>36.5357233631124</v>
      </c>
    </row>
    <row r="162" spans="1:9" ht="15">
      <c r="A162" s="45" t="s">
        <v>526</v>
      </c>
      <c r="B162" s="45">
        <v>780</v>
      </c>
      <c r="C162" s="407">
        <f>B162*1.15</f>
        <v>897</v>
      </c>
      <c r="D162" s="420">
        <f>C162/C165*100</f>
        <v>6.718</v>
      </c>
      <c r="E162" s="409">
        <v>1.957</v>
      </c>
      <c r="F162" s="420">
        <f>E162*D162/100</f>
        <v>0.131</v>
      </c>
      <c r="G162" s="426"/>
      <c r="I162">
        <f>C162*E162</f>
        <v>1755.429</v>
      </c>
    </row>
    <row r="163" spans="1:9" ht="15">
      <c r="A163" s="45" t="s">
        <v>527</v>
      </c>
      <c r="B163" s="45">
        <v>7603</v>
      </c>
      <c r="C163" s="407">
        <f>B163*1.11</f>
        <v>8439</v>
      </c>
      <c r="D163" s="420">
        <f>C163/C165*100</f>
        <v>63.204</v>
      </c>
      <c r="E163" s="427">
        <f>'мат.'!H115</f>
        <v>0.552</v>
      </c>
      <c r="F163" s="420">
        <f>E163*D163/100</f>
        <v>0.349</v>
      </c>
      <c r="G163" s="426"/>
      <c r="I163">
        <f>C163*E163</f>
        <v>4658.328</v>
      </c>
    </row>
    <row r="164" spans="1:9" ht="15">
      <c r="A164" s="45" t="s">
        <v>1225</v>
      </c>
      <c r="B164" s="45">
        <v>1633</v>
      </c>
      <c r="C164" s="407">
        <f>B164*1.07</f>
        <v>1747</v>
      </c>
      <c r="D164" s="428">
        <f>C164/C165*100</f>
        <v>13.084</v>
      </c>
      <c r="E164" s="427">
        <f>'амортиз.'!H41</f>
        <v>1.547</v>
      </c>
      <c r="F164" s="420">
        <f>E164*D164/100</f>
        <v>0.202</v>
      </c>
      <c r="G164" s="411"/>
      <c r="I164">
        <f>C164*E164</f>
        <v>2702.609</v>
      </c>
    </row>
    <row r="165" spans="1:9" ht="15">
      <c r="A165" s="412" t="s">
        <v>528</v>
      </c>
      <c r="B165" s="412">
        <f>SUM(B161:B164)</f>
        <v>11989</v>
      </c>
      <c r="C165" s="413">
        <f>SUM(C161:C164)</f>
        <v>13352</v>
      </c>
      <c r="D165" s="429">
        <f>SUM(D161:D164)</f>
        <v>100</v>
      </c>
      <c r="E165" s="43"/>
      <c r="F165" s="430">
        <f>SUM(F161:F164)</f>
        <v>1.075</v>
      </c>
      <c r="G165" s="421"/>
      <c r="H165">
        <v>23</v>
      </c>
      <c r="I165">
        <f>SUM(I161:I164)</f>
        <v>14364.563</v>
      </c>
    </row>
    <row r="166" spans="1:7" ht="15">
      <c r="A166" s="805" t="s">
        <v>1650</v>
      </c>
      <c r="B166" s="805"/>
      <c r="C166" s="805"/>
      <c r="D166" s="805"/>
      <c r="E166" s="805"/>
      <c r="F166" s="805"/>
      <c r="G166" s="805"/>
    </row>
    <row r="167" spans="1:7" ht="15">
      <c r="A167" s="808" t="s">
        <v>1020</v>
      </c>
      <c r="B167" s="808"/>
      <c r="C167" s="808"/>
      <c r="D167" s="808"/>
      <c r="E167" s="808"/>
      <c r="F167" s="808"/>
      <c r="G167" s="808"/>
    </row>
    <row r="168" spans="1:10" ht="15">
      <c r="A168" s="401" t="s">
        <v>525</v>
      </c>
      <c r="B168" s="401">
        <v>2144</v>
      </c>
      <c r="C168" s="407">
        <f>B168*1.15</f>
        <v>2466</v>
      </c>
      <c r="D168" s="420">
        <f>C168/C172*100</f>
        <v>22.028</v>
      </c>
      <c r="E168" s="404">
        <v>2.313</v>
      </c>
      <c r="F168" s="425">
        <f>E168*D168/100</f>
        <v>0.51</v>
      </c>
      <c r="G168" s="406"/>
      <c r="I168">
        <f>C168*E168</f>
        <v>5703.858</v>
      </c>
      <c r="J168">
        <f>I168/I172*100</f>
        <v>33.8506627541986</v>
      </c>
    </row>
    <row r="169" spans="1:9" ht="15">
      <c r="A169" s="45" t="s">
        <v>526</v>
      </c>
      <c r="B169" s="45">
        <v>848</v>
      </c>
      <c r="C169" s="407">
        <f>B169*1.15</f>
        <v>975</v>
      </c>
      <c r="D169" s="420">
        <f>C169/C172*100</f>
        <v>8.709</v>
      </c>
      <c r="E169" s="409">
        <v>1.957</v>
      </c>
      <c r="F169" s="420">
        <f>E169*D169/100</f>
        <v>0.17</v>
      </c>
      <c r="G169" s="426"/>
      <c r="I169">
        <f>C169*E169</f>
        <v>1908.075</v>
      </c>
    </row>
    <row r="170" spans="1:9" ht="15">
      <c r="A170" s="45" t="s">
        <v>527</v>
      </c>
      <c r="B170" s="45">
        <v>5171</v>
      </c>
      <c r="C170" s="407">
        <f>B170*1.11</f>
        <v>5740</v>
      </c>
      <c r="D170" s="420">
        <f>C170/C172*100</f>
        <v>51.273</v>
      </c>
      <c r="E170" s="427">
        <f>'мат.'!H123</f>
        <v>1.134</v>
      </c>
      <c r="F170" s="420">
        <f>E170*D170/100</f>
        <v>0.581</v>
      </c>
      <c r="G170" s="426"/>
      <c r="I170">
        <f>C170*E170</f>
        <v>6509.16</v>
      </c>
    </row>
    <row r="171" spans="1:9" ht="15">
      <c r="A171" s="45" t="s">
        <v>1225</v>
      </c>
      <c r="B171" s="45">
        <v>1882</v>
      </c>
      <c r="C171" s="407">
        <f>B171*1.07</f>
        <v>2014</v>
      </c>
      <c r="D171" s="428">
        <f>C171/C172*100</f>
        <v>17.99</v>
      </c>
      <c r="E171" s="427">
        <f>'амортиз.'!H43</f>
        <v>1.355</v>
      </c>
      <c r="F171" s="420">
        <f>E171*D171/100</f>
        <v>0.244</v>
      </c>
      <c r="G171" s="411"/>
      <c r="I171">
        <f>C171*E171</f>
        <v>2728.97</v>
      </c>
    </row>
    <row r="172" spans="1:9" ht="15">
      <c r="A172" s="412" t="s">
        <v>528</v>
      </c>
      <c r="B172" s="412">
        <f>SUM(B168:B171)</f>
        <v>10045</v>
      </c>
      <c r="C172" s="413">
        <f>SUM(C168:C171)</f>
        <v>11195</v>
      </c>
      <c r="D172" s="429">
        <f>SUM(D168:D171)</f>
        <v>100</v>
      </c>
      <c r="E172" s="43"/>
      <c r="F172" s="430">
        <f>SUM(F168:F171)</f>
        <v>1.505</v>
      </c>
      <c r="G172" s="421"/>
      <c r="H172">
        <v>24</v>
      </c>
      <c r="I172">
        <f>SUM(I168:I171)</f>
        <v>16850.063</v>
      </c>
    </row>
    <row r="173" spans="1:7" ht="15">
      <c r="A173" s="805" t="s">
        <v>1651</v>
      </c>
      <c r="B173" s="805"/>
      <c r="C173" s="805"/>
      <c r="D173" s="805"/>
      <c r="E173" s="805"/>
      <c r="F173" s="805"/>
      <c r="G173" s="805"/>
    </row>
    <row r="174" spans="1:7" ht="15">
      <c r="A174" s="808" t="s">
        <v>1021</v>
      </c>
      <c r="B174" s="808"/>
      <c r="C174" s="808"/>
      <c r="D174" s="808"/>
      <c r="E174" s="808"/>
      <c r="F174" s="808"/>
      <c r="G174" s="808"/>
    </row>
    <row r="175" spans="1:10" ht="15">
      <c r="A175" s="401" t="s">
        <v>525</v>
      </c>
      <c r="B175" s="401">
        <v>2144</v>
      </c>
      <c r="C175" s="407">
        <f>B175*1.15</f>
        <v>2466</v>
      </c>
      <c r="D175" s="420">
        <f>C175/C179*100</f>
        <v>17.518</v>
      </c>
      <c r="E175" s="404">
        <v>2.313</v>
      </c>
      <c r="F175" s="425">
        <f>E175*D175/100</f>
        <v>0.405</v>
      </c>
      <c r="G175" s="406"/>
      <c r="I175">
        <f>C175*E175</f>
        <v>5703.858</v>
      </c>
      <c r="J175">
        <f>I175/I179*100</f>
        <v>36.6840828213952</v>
      </c>
    </row>
    <row r="176" spans="1:9" ht="15">
      <c r="A176" s="45" t="s">
        <v>526</v>
      </c>
      <c r="B176" s="45">
        <v>848</v>
      </c>
      <c r="C176" s="407">
        <f>B176*1.15</f>
        <v>975</v>
      </c>
      <c r="D176" s="420">
        <f>C176/C179*100</f>
        <v>6.926</v>
      </c>
      <c r="E176" s="409">
        <v>1.957</v>
      </c>
      <c r="F176" s="420">
        <f>E176*D176/100</f>
        <v>0.136</v>
      </c>
      <c r="G176" s="426"/>
      <c r="I176">
        <f>C176*E176</f>
        <v>1908.075</v>
      </c>
    </row>
    <row r="177" spans="1:9" ht="15">
      <c r="A177" s="45" t="s">
        <v>527</v>
      </c>
      <c r="B177" s="45">
        <v>7768</v>
      </c>
      <c r="C177" s="407">
        <f>B177*1.11</f>
        <v>8622</v>
      </c>
      <c r="D177" s="420">
        <f>C177/C179*100</f>
        <v>61.249</v>
      </c>
      <c r="E177" s="427">
        <f>'мат.'!H131</f>
        <v>0.604</v>
      </c>
      <c r="F177" s="420">
        <f>E177*D177/100</f>
        <v>0.37</v>
      </c>
      <c r="G177" s="426"/>
      <c r="I177">
        <f>C177*E177</f>
        <v>5207.688</v>
      </c>
    </row>
    <row r="178" spans="1:9" ht="15">
      <c r="A178" s="45" t="s">
        <v>1225</v>
      </c>
      <c r="B178" s="45">
        <v>1882</v>
      </c>
      <c r="C178" s="407">
        <f>B178*1.07</f>
        <v>2014</v>
      </c>
      <c r="D178" s="428">
        <f>C178/C179*100</f>
        <v>14.307</v>
      </c>
      <c r="E178" s="427">
        <f>'амортиз.'!H43</f>
        <v>1.355</v>
      </c>
      <c r="F178" s="420">
        <f>E178*D178/100</f>
        <v>0.194</v>
      </c>
      <c r="G178" s="411"/>
      <c r="I178">
        <f>C178*E178</f>
        <v>2728.97</v>
      </c>
    </row>
    <row r="179" spans="1:9" ht="15">
      <c r="A179" s="412" t="s">
        <v>528</v>
      </c>
      <c r="B179" s="412">
        <f>SUM(B175:B178)</f>
        <v>12642</v>
      </c>
      <c r="C179" s="413">
        <f>SUM(C175:C178)</f>
        <v>14077</v>
      </c>
      <c r="D179" s="429">
        <f>SUM(D175:D178)</f>
        <v>100</v>
      </c>
      <c r="E179" s="43"/>
      <c r="F179" s="430">
        <f>SUM(F175:F178)</f>
        <v>1.105</v>
      </c>
      <c r="G179" s="421"/>
      <c r="H179">
        <v>25</v>
      </c>
      <c r="I179">
        <f>SUM(I175:I178)</f>
        <v>15548.591</v>
      </c>
    </row>
    <row r="180" spans="1:7" ht="15">
      <c r="A180" s="805" t="s">
        <v>1652</v>
      </c>
      <c r="B180" s="805"/>
      <c r="C180" s="805"/>
      <c r="D180" s="805"/>
      <c r="E180" s="805"/>
      <c r="F180" s="805"/>
      <c r="G180" s="805"/>
    </row>
    <row r="181" spans="1:7" ht="15">
      <c r="A181" s="805" t="s">
        <v>1590</v>
      </c>
      <c r="B181" s="805"/>
      <c r="C181" s="805"/>
      <c r="D181" s="805"/>
      <c r="E181" s="805"/>
      <c r="F181" s="805"/>
      <c r="G181" s="805"/>
    </row>
    <row r="182" spans="1:7" ht="15">
      <c r="A182" s="808" t="s">
        <v>1591</v>
      </c>
      <c r="B182" s="808"/>
      <c r="C182" s="808"/>
      <c r="D182" s="808"/>
      <c r="E182" s="808"/>
      <c r="F182" s="808"/>
      <c r="G182" s="808"/>
    </row>
    <row r="183" spans="1:7" ht="15">
      <c r="A183" s="401" t="s">
        <v>525</v>
      </c>
      <c r="B183" s="401">
        <v>1915</v>
      </c>
      <c r="C183" s="407">
        <f>B183*1.15</f>
        <v>2202</v>
      </c>
      <c r="D183" s="420">
        <f>C183/C187*100</f>
        <v>36.823</v>
      </c>
      <c r="E183" s="404">
        <v>2.313</v>
      </c>
      <c r="F183" s="425">
        <f>E183*D183/100</f>
        <v>0.852</v>
      </c>
      <c r="G183" s="406"/>
    </row>
    <row r="184" spans="1:7" ht="15">
      <c r="A184" s="45" t="s">
        <v>526</v>
      </c>
      <c r="B184" s="45">
        <v>750</v>
      </c>
      <c r="C184" s="407">
        <f>B184*1.15</f>
        <v>863</v>
      </c>
      <c r="D184" s="420">
        <f>C184/C187*100</f>
        <v>14.431</v>
      </c>
      <c r="E184" s="409">
        <v>1.957</v>
      </c>
      <c r="F184" s="420">
        <f>E184*D184/100</f>
        <v>0.282</v>
      </c>
      <c r="G184" s="426"/>
    </row>
    <row r="185" spans="1:7" ht="15">
      <c r="A185" s="45" t="s">
        <v>527</v>
      </c>
      <c r="B185" s="45">
        <v>2018</v>
      </c>
      <c r="C185" s="407">
        <f>B185*1.11</f>
        <v>2240</v>
      </c>
      <c r="D185" s="420">
        <f>C185/C187*100</f>
        <v>37.458</v>
      </c>
      <c r="E185" s="427">
        <f>'мат.'!H104</f>
        <v>1.086</v>
      </c>
      <c r="F185" s="420">
        <f>E185*D185/100</f>
        <v>0.407</v>
      </c>
      <c r="G185" s="426"/>
    </row>
    <row r="186" spans="1:7" ht="15">
      <c r="A186" s="45" t="s">
        <v>1225</v>
      </c>
      <c r="B186" s="45">
        <v>631</v>
      </c>
      <c r="C186" s="407">
        <f>B186*1.07</f>
        <v>675</v>
      </c>
      <c r="D186" s="428">
        <f>C186/C187*100</f>
        <v>11.288</v>
      </c>
      <c r="E186" s="427">
        <f>'амортиз.'!H39</f>
        <v>8.423</v>
      </c>
      <c r="F186" s="420">
        <f>E186*D186/100</f>
        <v>0.951</v>
      </c>
      <c r="G186" s="411"/>
    </row>
    <row r="187" spans="1:8" ht="15">
      <c r="A187" s="412" t="s">
        <v>528</v>
      </c>
      <c r="B187" s="412">
        <f>SUM(B183:B186)</f>
        <v>5314</v>
      </c>
      <c r="C187" s="413">
        <f>SUM(C183:C186)</f>
        <v>5980</v>
      </c>
      <c r="D187" s="429">
        <f>SUM(D183:D186)</f>
        <v>100</v>
      </c>
      <c r="E187" s="43"/>
      <c r="F187" s="430">
        <f>SUM(F183:F186)</f>
        <v>2.492</v>
      </c>
      <c r="G187" s="421"/>
      <c r="H187">
        <v>26</v>
      </c>
    </row>
    <row r="188" spans="1:7" ht="15">
      <c r="A188" s="805" t="s">
        <v>1325</v>
      </c>
      <c r="B188" s="805"/>
      <c r="C188" s="805"/>
      <c r="D188" s="805"/>
      <c r="E188" s="805"/>
      <c r="F188" s="805"/>
      <c r="G188" s="805"/>
    </row>
    <row r="189" spans="1:7" ht="15">
      <c r="A189" s="808" t="s">
        <v>198</v>
      </c>
      <c r="B189" s="808"/>
      <c r="C189" s="808"/>
      <c r="D189" s="808"/>
      <c r="E189" s="808"/>
      <c r="F189" s="808"/>
      <c r="G189" s="808"/>
    </row>
    <row r="190" spans="1:7" ht="15">
      <c r="A190" s="401" t="s">
        <v>525</v>
      </c>
      <c r="B190" s="401">
        <v>1973</v>
      </c>
      <c r="C190" s="407">
        <f>B190*1.15</f>
        <v>2269</v>
      </c>
      <c r="D190" s="420">
        <f>C190/C194*100</f>
        <v>30.477</v>
      </c>
      <c r="E190" s="404">
        <v>2.313</v>
      </c>
      <c r="F190" s="425">
        <f>E190*D190/100</f>
        <v>0.705</v>
      </c>
      <c r="G190" s="406"/>
    </row>
    <row r="191" spans="1:7" ht="15">
      <c r="A191" s="45" t="s">
        <v>526</v>
      </c>
      <c r="B191" s="45">
        <v>780</v>
      </c>
      <c r="C191" s="407">
        <f>B191*1.15</f>
        <v>897</v>
      </c>
      <c r="D191" s="420">
        <f>C191/C194*100</f>
        <v>12.048</v>
      </c>
      <c r="E191" s="409">
        <v>1.957</v>
      </c>
      <c r="F191" s="420">
        <f>E191*D191/100</f>
        <v>0.236</v>
      </c>
      <c r="G191" s="426"/>
    </row>
    <row r="192" spans="1:7" ht="15">
      <c r="A192" s="45" t="s">
        <v>527</v>
      </c>
      <c r="B192" s="45">
        <v>2281</v>
      </c>
      <c r="C192" s="407">
        <f>B192*1.11</f>
        <v>2532</v>
      </c>
      <c r="D192" s="420">
        <f>C192/C194*100</f>
        <v>34.009</v>
      </c>
      <c r="E192" s="427">
        <f>'мат.'!H115</f>
        <v>0.552</v>
      </c>
      <c r="F192" s="420">
        <f>E192*D192/100</f>
        <v>0.188</v>
      </c>
      <c r="G192" s="426"/>
    </row>
    <row r="193" spans="1:7" ht="15">
      <c r="A193" s="45" t="s">
        <v>1225</v>
      </c>
      <c r="B193" s="45">
        <v>1633</v>
      </c>
      <c r="C193" s="407">
        <f>B193*1.07</f>
        <v>1747</v>
      </c>
      <c r="D193" s="428">
        <f>C193/C194*100</f>
        <v>23.465</v>
      </c>
      <c r="E193" s="427">
        <f>'амортиз.'!H41</f>
        <v>1.547</v>
      </c>
      <c r="F193" s="420">
        <f>E193*D193/100</f>
        <v>0.363</v>
      </c>
      <c r="G193" s="411"/>
    </row>
    <row r="194" spans="1:8" ht="15">
      <c r="A194" s="412" t="s">
        <v>528</v>
      </c>
      <c r="B194" s="412">
        <f>SUM(B190:B193)</f>
        <v>6667</v>
      </c>
      <c r="C194" s="413">
        <f>SUM(C190:C193)</f>
        <v>7445</v>
      </c>
      <c r="D194" s="429">
        <f>SUM(D190:D193)</f>
        <v>100</v>
      </c>
      <c r="E194" s="43"/>
      <c r="F194" s="430">
        <f>SUM(F190:F193)</f>
        <v>1.492</v>
      </c>
      <c r="G194" s="421"/>
      <c r="H194">
        <v>27</v>
      </c>
    </row>
    <row r="195" spans="1:7" ht="15">
      <c r="A195" s="805" t="s">
        <v>1326</v>
      </c>
      <c r="B195" s="805"/>
      <c r="C195" s="805"/>
      <c r="D195" s="805"/>
      <c r="E195" s="805"/>
      <c r="F195" s="805"/>
      <c r="G195" s="805"/>
    </row>
    <row r="196" spans="1:7" ht="15">
      <c r="A196" s="808" t="s">
        <v>1021</v>
      </c>
      <c r="B196" s="808"/>
      <c r="C196" s="808"/>
      <c r="D196" s="808"/>
      <c r="E196" s="808"/>
      <c r="F196" s="808"/>
      <c r="G196" s="808"/>
    </row>
    <row r="197" spans="1:10" ht="15">
      <c r="A197" s="401" t="s">
        <v>525</v>
      </c>
      <c r="B197" s="401">
        <v>2144</v>
      </c>
      <c r="C197" s="407">
        <f>B197*1.15</f>
        <v>2466</v>
      </c>
      <c r="D197" s="420">
        <f>C197/C201*100</f>
        <v>30.668</v>
      </c>
      <c r="E197" s="404">
        <v>2.313</v>
      </c>
      <c r="F197" s="425">
        <f>E197*D197/100</f>
        <v>0.709</v>
      </c>
      <c r="G197" s="406"/>
      <c r="I197">
        <f>C197*E197</f>
        <v>5703.858</v>
      </c>
      <c r="J197">
        <f>I197/I201*100</f>
        <v>47.9201152463776</v>
      </c>
    </row>
    <row r="198" spans="1:9" ht="15">
      <c r="A198" s="45" t="s">
        <v>526</v>
      </c>
      <c r="B198" s="45">
        <v>848</v>
      </c>
      <c r="C198" s="407">
        <f>B198*1.15</f>
        <v>975</v>
      </c>
      <c r="D198" s="420">
        <f>C198/C201*100</f>
        <v>12.125</v>
      </c>
      <c r="E198" s="409">
        <v>1.957</v>
      </c>
      <c r="F198" s="420">
        <f>E198*D198/100</f>
        <v>0.237</v>
      </c>
      <c r="G198" s="426"/>
      <c r="I198">
        <f>C198*E198</f>
        <v>1908.075</v>
      </c>
    </row>
    <row r="199" spans="1:9" ht="15">
      <c r="A199" s="45" t="s">
        <v>527</v>
      </c>
      <c r="B199" s="45">
        <v>2330</v>
      </c>
      <c r="C199" s="407">
        <f>B199*1.11</f>
        <v>2586</v>
      </c>
      <c r="D199" s="420">
        <f>C199/C201*100</f>
        <v>32.16</v>
      </c>
      <c r="E199" s="427">
        <f>'мат.'!H131</f>
        <v>0.604</v>
      </c>
      <c r="F199" s="420">
        <f>E199*D199/100</f>
        <v>0.194</v>
      </c>
      <c r="G199" s="426"/>
      <c r="I199">
        <f>C199*E199</f>
        <v>1561.944</v>
      </c>
    </row>
    <row r="200" spans="1:9" ht="15">
      <c r="A200" s="45" t="s">
        <v>1225</v>
      </c>
      <c r="B200" s="45">
        <v>1882</v>
      </c>
      <c r="C200" s="407">
        <f>B200*1.07</f>
        <v>2014</v>
      </c>
      <c r="D200" s="428">
        <f>C200/C201*100</f>
        <v>25.047</v>
      </c>
      <c r="E200" s="427">
        <f>'амортиз.'!H43</f>
        <v>1.355</v>
      </c>
      <c r="F200" s="420">
        <f>E200*D200/100</f>
        <v>0.339</v>
      </c>
      <c r="G200" s="411"/>
      <c r="I200">
        <f>C200*E200</f>
        <v>2728.97</v>
      </c>
    </row>
    <row r="201" spans="1:9" ht="15">
      <c r="A201" s="412" t="s">
        <v>528</v>
      </c>
      <c r="B201" s="412">
        <f>SUM(B197:B200)</f>
        <v>7204</v>
      </c>
      <c r="C201" s="413">
        <f>SUM(C197:C200)</f>
        <v>8041</v>
      </c>
      <c r="D201" s="429">
        <f>SUM(D197:D200)</f>
        <v>100</v>
      </c>
      <c r="E201" s="43"/>
      <c r="F201" s="430">
        <f>SUM(F197:F200)</f>
        <v>1.479</v>
      </c>
      <c r="G201" s="421"/>
      <c r="H201">
        <v>28</v>
      </c>
      <c r="I201">
        <f>SUM(I197:I200)</f>
        <v>11902.847</v>
      </c>
    </row>
    <row r="202" spans="1:7" ht="15">
      <c r="A202" s="805" t="s">
        <v>1659</v>
      </c>
      <c r="B202" s="805"/>
      <c r="C202" s="805"/>
      <c r="D202" s="805"/>
      <c r="E202" s="805"/>
      <c r="F202" s="805"/>
      <c r="G202" s="805"/>
    </row>
    <row r="203" spans="1:7" ht="15">
      <c r="A203" s="805" t="s">
        <v>1602</v>
      </c>
      <c r="B203" s="805"/>
      <c r="C203" s="805"/>
      <c r="D203" s="805"/>
      <c r="E203" s="805"/>
      <c r="F203" s="805"/>
      <c r="G203" s="805"/>
    </row>
    <row r="204" spans="1:7" ht="15">
      <c r="A204" s="808" t="s">
        <v>1603</v>
      </c>
      <c r="B204" s="808"/>
      <c r="C204" s="808"/>
      <c r="D204" s="808"/>
      <c r="E204" s="808"/>
      <c r="F204" s="808"/>
      <c r="G204" s="808"/>
    </row>
    <row r="205" spans="1:7" ht="15">
      <c r="A205" s="401" t="s">
        <v>525</v>
      </c>
      <c r="B205" s="401">
        <v>1155</v>
      </c>
      <c r="C205" s="407">
        <f>B205*1.15</f>
        <v>1328</v>
      </c>
      <c r="D205" s="420">
        <f>C205/C209*100</f>
        <v>38.979</v>
      </c>
      <c r="E205" s="404">
        <v>2.313</v>
      </c>
      <c r="F205" s="425">
        <f>E205*D205/100</f>
        <v>0.902</v>
      </c>
      <c r="G205" s="406"/>
    </row>
    <row r="206" spans="1:7" ht="15">
      <c r="A206" s="45" t="s">
        <v>526</v>
      </c>
      <c r="B206" s="45">
        <v>445</v>
      </c>
      <c r="C206" s="407">
        <f>B206*1.15</f>
        <v>512</v>
      </c>
      <c r="D206" s="420">
        <f>C206/C209*100</f>
        <v>15.028</v>
      </c>
      <c r="E206" s="409">
        <v>1.957</v>
      </c>
      <c r="F206" s="420">
        <f>E206*D206/100</f>
        <v>0.294</v>
      </c>
      <c r="G206" s="426"/>
    </row>
    <row r="207" spans="1:7" ht="15">
      <c r="A207" s="45" t="s">
        <v>527</v>
      </c>
      <c r="B207" s="45">
        <v>963</v>
      </c>
      <c r="C207" s="407">
        <f>B207*1.11</f>
        <v>1069</v>
      </c>
      <c r="D207" s="420">
        <f>C207/C209*100</f>
        <v>31.377</v>
      </c>
      <c r="E207" s="427">
        <f>'мат.'!H135</f>
        <v>0.973</v>
      </c>
      <c r="F207" s="420">
        <f>E207*D207/100</f>
        <v>0.305</v>
      </c>
      <c r="G207" s="426"/>
    </row>
    <row r="208" spans="1:7" ht="15">
      <c r="A208" s="45" t="s">
        <v>1225</v>
      </c>
      <c r="B208" s="45">
        <v>465</v>
      </c>
      <c r="C208" s="407">
        <f>B208*1.07</f>
        <v>498</v>
      </c>
      <c r="D208" s="428">
        <f>C208/C209*100</f>
        <v>14.617</v>
      </c>
      <c r="E208" s="427">
        <f>'амортиз.'!H39</f>
        <v>8.423</v>
      </c>
      <c r="F208" s="420">
        <f>E208*D208/100</f>
        <v>1.231</v>
      </c>
      <c r="G208" s="411"/>
    </row>
    <row r="209" spans="1:8" ht="15">
      <c r="A209" s="412" t="s">
        <v>528</v>
      </c>
      <c r="B209" s="412">
        <f>SUM(B205:B208)</f>
        <v>3028</v>
      </c>
      <c r="C209" s="413">
        <f>SUM(C205:C208)</f>
        <v>3407</v>
      </c>
      <c r="D209" s="429">
        <f>SUM(D205:D208)</f>
        <v>100</v>
      </c>
      <c r="E209" s="43"/>
      <c r="F209" s="430">
        <f>SUM(F205:F208)</f>
        <v>2.732</v>
      </c>
      <c r="G209" s="421"/>
      <c r="H209">
        <v>29</v>
      </c>
    </row>
    <row r="210" spans="1:7" ht="15">
      <c r="A210" s="805" t="s">
        <v>1604</v>
      </c>
      <c r="B210" s="805"/>
      <c r="C210" s="805"/>
      <c r="D210" s="805"/>
      <c r="E210" s="805"/>
      <c r="F210" s="805"/>
      <c r="G210" s="805"/>
    </row>
    <row r="211" spans="1:7" ht="15">
      <c r="A211" s="808" t="s">
        <v>1603</v>
      </c>
      <c r="B211" s="808"/>
      <c r="C211" s="808"/>
      <c r="D211" s="808"/>
      <c r="E211" s="808"/>
      <c r="F211" s="808"/>
      <c r="G211" s="808"/>
    </row>
    <row r="212" spans="1:7" ht="15">
      <c r="A212" s="401" t="s">
        <v>525</v>
      </c>
      <c r="B212" s="401">
        <v>1155</v>
      </c>
      <c r="C212" s="407">
        <f>B212*1.15*1.14</f>
        <v>1514</v>
      </c>
      <c r="D212" s="420">
        <f>C212/C216*100</f>
        <v>38.146</v>
      </c>
      <c r="E212" s="404">
        <v>2.313</v>
      </c>
      <c r="F212" s="425">
        <f>E212*D212/100</f>
        <v>0.882</v>
      </c>
      <c r="G212" s="406"/>
    </row>
    <row r="213" spans="1:7" ht="15">
      <c r="A213" s="45" t="s">
        <v>526</v>
      </c>
      <c r="B213" s="45">
        <v>445</v>
      </c>
      <c r="C213" s="407">
        <f>B213*1.15*1.14</f>
        <v>583</v>
      </c>
      <c r="D213" s="420">
        <f>C213/C216*100</f>
        <v>14.689</v>
      </c>
      <c r="E213" s="409">
        <v>1.957</v>
      </c>
      <c r="F213" s="420">
        <f>E213*D213/100</f>
        <v>0.287</v>
      </c>
      <c r="G213" s="426"/>
    </row>
    <row r="214" spans="1:7" ht="15">
      <c r="A214" s="45" t="s">
        <v>527</v>
      </c>
      <c r="B214" s="45">
        <v>963</v>
      </c>
      <c r="C214" s="407">
        <f>B214*1.15*1.14</f>
        <v>1262</v>
      </c>
      <c r="D214" s="420">
        <f>C214/C216*100</f>
        <v>31.796</v>
      </c>
      <c r="E214" s="427">
        <f>'мат.'!H135</f>
        <v>0.973</v>
      </c>
      <c r="F214" s="420">
        <f>E214*D214/100</f>
        <v>0.309</v>
      </c>
      <c r="G214" s="426"/>
    </row>
    <row r="215" spans="1:7" ht="15">
      <c r="A215" s="45" t="s">
        <v>1225</v>
      </c>
      <c r="B215" s="45">
        <v>465</v>
      </c>
      <c r="C215" s="407">
        <f>B215*1.15*1.14</f>
        <v>610</v>
      </c>
      <c r="D215" s="428">
        <f>C215/C216*100</f>
        <v>15.369</v>
      </c>
      <c r="E215" s="427">
        <f>'амортиз.'!H39</f>
        <v>8.423</v>
      </c>
      <c r="F215" s="420">
        <f>E215*D215/100</f>
        <v>1.295</v>
      </c>
      <c r="G215" s="411"/>
    </row>
    <row r="216" spans="1:8" ht="15">
      <c r="A216" s="412" t="s">
        <v>528</v>
      </c>
      <c r="B216" s="412">
        <f>SUM(B212:B215)</f>
        <v>3028</v>
      </c>
      <c r="C216" s="413">
        <f>SUM(C212:C215)</f>
        <v>3969</v>
      </c>
      <c r="D216" s="429">
        <f>SUM(D212:D215)</f>
        <v>100</v>
      </c>
      <c r="E216" s="43"/>
      <c r="F216" s="430">
        <f>SUM(F212:F215)</f>
        <v>2.773</v>
      </c>
      <c r="G216" s="421"/>
      <c r="H216">
        <v>30</v>
      </c>
    </row>
    <row r="217" spans="1:7" ht="15">
      <c r="A217" s="805" t="s">
        <v>210</v>
      </c>
      <c r="B217" s="805"/>
      <c r="C217" s="805"/>
      <c r="D217" s="805"/>
      <c r="E217" s="805"/>
      <c r="F217" s="805"/>
      <c r="G217" s="805"/>
    </row>
    <row r="218" spans="1:7" ht="15">
      <c r="A218" s="808" t="s">
        <v>211</v>
      </c>
      <c r="B218" s="808"/>
      <c r="C218" s="808"/>
      <c r="D218" s="808"/>
      <c r="E218" s="808"/>
      <c r="F218" s="808"/>
      <c r="G218" s="808"/>
    </row>
    <row r="219" spans="1:7" ht="15">
      <c r="A219" s="401" t="s">
        <v>525</v>
      </c>
      <c r="B219" s="401">
        <v>2259</v>
      </c>
      <c r="C219" s="407">
        <f>B219*1.15</f>
        <v>2598</v>
      </c>
      <c r="D219" s="420">
        <f>C219/C223*100</f>
        <v>29.715</v>
      </c>
      <c r="E219" s="404">
        <v>2.313</v>
      </c>
      <c r="F219" s="425">
        <f>E219*D219/100</f>
        <v>0.687</v>
      </c>
      <c r="G219" s="406"/>
    </row>
    <row r="220" spans="1:7" ht="15">
      <c r="A220" s="45" t="s">
        <v>526</v>
      </c>
      <c r="B220" s="45">
        <v>870</v>
      </c>
      <c r="C220" s="407">
        <f>B220*1.15</f>
        <v>1001</v>
      </c>
      <c r="D220" s="420">
        <f>C220/C223*100</f>
        <v>11.449</v>
      </c>
      <c r="E220" s="409">
        <v>1.957</v>
      </c>
      <c r="F220" s="420">
        <f>E220*D220/100</f>
        <v>0.224</v>
      </c>
      <c r="G220" s="426"/>
    </row>
    <row r="221" spans="1:7" ht="15">
      <c r="A221" s="45" t="s">
        <v>527</v>
      </c>
      <c r="B221" s="45">
        <v>2614</v>
      </c>
      <c r="C221" s="407">
        <f>B221*1.11</f>
        <v>2902</v>
      </c>
      <c r="D221" s="420">
        <f>C221/C223*100</f>
        <v>33.192</v>
      </c>
      <c r="E221" s="427">
        <f>'мат.'!H135</f>
        <v>0.973</v>
      </c>
      <c r="F221" s="420">
        <f>E221*D221/100</f>
        <v>0.323</v>
      </c>
      <c r="G221" s="426"/>
    </row>
    <row r="222" spans="1:7" ht="15">
      <c r="A222" s="45" t="s">
        <v>1225</v>
      </c>
      <c r="B222" s="45">
        <v>2095</v>
      </c>
      <c r="C222" s="407">
        <f>B222*1.07</f>
        <v>2242</v>
      </c>
      <c r="D222" s="428">
        <f>C222/C223*100</f>
        <v>25.643</v>
      </c>
      <c r="E222" s="427">
        <f>'амортиз.'!H41</f>
        <v>1.547</v>
      </c>
      <c r="F222" s="420">
        <f>E222*D222/100</f>
        <v>0.397</v>
      </c>
      <c r="G222" s="411"/>
    </row>
    <row r="223" spans="1:8" ht="15">
      <c r="A223" s="412" t="s">
        <v>528</v>
      </c>
      <c r="B223" s="412">
        <f>SUM(B219:B222)</f>
        <v>7838</v>
      </c>
      <c r="C223" s="413">
        <f>SUM(C219:C222)</f>
        <v>8743</v>
      </c>
      <c r="D223" s="429">
        <f>SUM(D219:D222)</f>
        <v>100</v>
      </c>
      <c r="E223" s="43"/>
      <c r="F223" s="430">
        <f>SUM(F219:F222)</f>
        <v>1.631</v>
      </c>
      <c r="G223" s="421"/>
      <c r="H223">
        <v>31</v>
      </c>
    </row>
    <row r="224" spans="1:7" ht="15">
      <c r="A224" s="805" t="s">
        <v>212</v>
      </c>
      <c r="B224" s="805"/>
      <c r="C224" s="805"/>
      <c r="D224" s="805"/>
      <c r="E224" s="805"/>
      <c r="F224" s="805"/>
      <c r="G224" s="805"/>
    </row>
    <row r="225" spans="1:7" ht="15">
      <c r="A225" s="808" t="s">
        <v>211</v>
      </c>
      <c r="B225" s="808"/>
      <c r="C225" s="808"/>
      <c r="D225" s="808"/>
      <c r="E225" s="808"/>
      <c r="F225" s="808"/>
      <c r="G225" s="808"/>
    </row>
    <row r="226" spans="1:7" ht="15">
      <c r="A226" s="401" t="s">
        <v>525</v>
      </c>
      <c r="B226" s="401">
        <v>2259</v>
      </c>
      <c r="C226" s="407">
        <f>B226*1.15*1.14</f>
        <v>2962</v>
      </c>
      <c r="D226" s="420">
        <f>C226/C230*100</f>
        <v>28.822</v>
      </c>
      <c r="E226" s="404">
        <v>2.313</v>
      </c>
      <c r="F226" s="425">
        <f>E226*D226/100</f>
        <v>0.667</v>
      </c>
      <c r="G226" s="406"/>
    </row>
    <row r="227" spans="1:7" ht="15">
      <c r="A227" s="45" t="s">
        <v>526</v>
      </c>
      <c r="B227" s="45">
        <v>870</v>
      </c>
      <c r="C227" s="407">
        <f>B227*1.15*1.14</f>
        <v>1141</v>
      </c>
      <c r="D227" s="420">
        <f>C227/C230*100</f>
        <v>11.102</v>
      </c>
      <c r="E227" s="409">
        <v>1.957</v>
      </c>
      <c r="F227" s="420">
        <f>E227*D227/100</f>
        <v>0.217</v>
      </c>
      <c r="G227" s="426"/>
    </row>
    <row r="228" spans="1:7" ht="15">
      <c r="A228" s="45" t="s">
        <v>527</v>
      </c>
      <c r="B228" s="45">
        <v>2614</v>
      </c>
      <c r="C228" s="407">
        <f>B228*1.15*1.14</f>
        <v>3427</v>
      </c>
      <c r="D228" s="420">
        <f>C228/C230*100</f>
        <v>33.346</v>
      </c>
      <c r="E228" s="427">
        <f>'мат.'!H135</f>
        <v>0.973</v>
      </c>
      <c r="F228" s="420">
        <f>E228*D228/100</f>
        <v>0.324</v>
      </c>
      <c r="G228" s="426"/>
    </row>
    <row r="229" spans="1:7" ht="15">
      <c r="A229" s="45" t="s">
        <v>1225</v>
      </c>
      <c r="B229" s="45">
        <v>2095</v>
      </c>
      <c r="C229" s="407">
        <f>B229*1.15*1.14</f>
        <v>2747</v>
      </c>
      <c r="D229" s="428">
        <f>C229/C230*100</f>
        <v>26.73</v>
      </c>
      <c r="E229" s="427">
        <f>'амортиз.'!H41</f>
        <v>1.547</v>
      </c>
      <c r="F229" s="420">
        <f>E229*D229/100</f>
        <v>0.414</v>
      </c>
      <c r="G229" s="411"/>
    </row>
    <row r="230" spans="1:8" ht="15">
      <c r="A230" s="412" t="s">
        <v>528</v>
      </c>
      <c r="B230" s="412">
        <f>SUM(B226:B229)</f>
        <v>7838</v>
      </c>
      <c r="C230" s="413">
        <f>SUM(C226:C229)</f>
        <v>10277</v>
      </c>
      <c r="D230" s="429">
        <f>SUM(D226:D229)</f>
        <v>100</v>
      </c>
      <c r="E230" s="43"/>
      <c r="F230" s="430">
        <f>SUM(F226:F229)</f>
        <v>1.622</v>
      </c>
      <c r="G230" s="421"/>
      <c r="H230">
        <v>32</v>
      </c>
    </row>
    <row r="231" spans="1:7" ht="15">
      <c r="A231" s="805" t="s">
        <v>213</v>
      </c>
      <c r="B231" s="805"/>
      <c r="C231" s="805"/>
      <c r="D231" s="805"/>
      <c r="E231" s="805"/>
      <c r="F231" s="805"/>
      <c r="G231" s="805"/>
    </row>
    <row r="232" spans="1:7" ht="15">
      <c r="A232" s="808" t="s">
        <v>214</v>
      </c>
      <c r="B232" s="808"/>
      <c r="C232" s="808"/>
      <c r="D232" s="808"/>
      <c r="E232" s="808"/>
      <c r="F232" s="808"/>
      <c r="G232" s="808"/>
    </row>
    <row r="233" spans="1:10" ht="15">
      <c r="A233" s="401" t="s">
        <v>525</v>
      </c>
      <c r="B233" s="401">
        <v>3313</v>
      </c>
      <c r="C233" s="407">
        <f>B233*1.15</f>
        <v>3810</v>
      </c>
      <c r="D233" s="420">
        <f>C233/C237*100</f>
        <v>28.995</v>
      </c>
      <c r="E233" s="404">
        <v>2.313</v>
      </c>
      <c r="F233" s="425">
        <f>E233*D233/100</f>
        <v>0.671</v>
      </c>
      <c r="G233" s="406"/>
      <c r="I233">
        <f>C233*E233</f>
        <v>8812.53</v>
      </c>
      <c r="J233">
        <f>I233/I237*100</f>
        <v>42.6296665478926</v>
      </c>
    </row>
    <row r="234" spans="1:9" ht="15">
      <c r="A234" s="45" t="s">
        <v>526</v>
      </c>
      <c r="B234" s="45">
        <v>1276</v>
      </c>
      <c r="C234" s="407">
        <f>B234*1.15</f>
        <v>1467</v>
      </c>
      <c r="D234" s="420">
        <f>C234/C237*100</f>
        <v>11.164</v>
      </c>
      <c r="E234" s="409">
        <v>1.957</v>
      </c>
      <c r="F234" s="420">
        <f>E234*D234/100</f>
        <v>0.218</v>
      </c>
      <c r="G234" s="426"/>
      <c r="I234">
        <f>C234*E234</f>
        <v>2870.919</v>
      </c>
    </row>
    <row r="235" spans="1:9" ht="15">
      <c r="A235" s="45" t="s">
        <v>527</v>
      </c>
      <c r="B235" s="45">
        <v>3928</v>
      </c>
      <c r="C235" s="407">
        <f>B235*1.11</f>
        <v>4360</v>
      </c>
      <c r="D235" s="420">
        <f>C235/C237*100</f>
        <v>33.181</v>
      </c>
      <c r="E235" s="427">
        <f>'мат.'!H135</f>
        <v>0.973</v>
      </c>
      <c r="F235" s="420">
        <f>E235*D235/100</f>
        <v>0.323</v>
      </c>
      <c r="G235" s="426"/>
      <c r="I235">
        <f>C235*E235</f>
        <v>4242.28</v>
      </c>
    </row>
    <row r="236" spans="1:9" ht="15">
      <c r="A236" s="45" t="s">
        <v>1225</v>
      </c>
      <c r="B236" s="45">
        <v>3274</v>
      </c>
      <c r="C236" s="407">
        <f>B236*1.07</f>
        <v>3503</v>
      </c>
      <c r="D236" s="428">
        <f>C236/C237*100</f>
        <v>26.659</v>
      </c>
      <c r="E236" s="427">
        <f>'амортиз.'!H43</f>
        <v>1.355</v>
      </c>
      <c r="F236" s="420">
        <f>E236*D236/100</f>
        <v>0.361</v>
      </c>
      <c r="G236" s="411"/>
      <c r="I236">
        <f>C236*E236</f>
        <v>4746.565</v>
      </c>
    </row>
    <row r="237" spans="1:9" ht="15">
      <c r="A237" s="412" t="s">
        <v>528</v>
      </c>
      <c r="B237" s="412">
        <f>SUM(B233:B236)</f>
        <v>11791</v>
      </c>
      <c r="C237" s="413">
        <f>SUM(C233:C236)</f>
        <v>13140</v>
      </c>
      <c r="D237" s="429">
        <f>SUM(D233:D236)</f>
        <v>100</v>
      </c>
      <c r="E237" s="43"/>
      <c r="F237" s="430">
        <f>SUM(F233:F236)</f>
        <v>1.573</v>
      </c>
      <c r="G237" s="421"/>
      <c r="H237">
        <v>33</v>
      </c>
      <c r="I237">
        <f>SUM(I233:I236)</f>
        <v>20672.294</v>
      </c>
    </row>
    <row r="238" spans="1:7" ht="15">
      <c r="A238" s="805" t="s">
        <v>215</v>
      </c>
      <c r="B238" s="805"/>
      <c r="C238" s="805"/>
      <c r="D238" s="805"/>
      <c r="E238" s="805"/>
      <c r="F238" s="805"/>
      <c r="G238" s="805"/>
    </row>
    <row r="239" spans="1:7" ht="15">
      <c r="A239" s="808" t="s">
        <v>214</v>
      </c>
      <c r="B239" s="808"/>
      <c r="C239" s="808"/>
      <c r="D239" s="808"/>
      <c r="E239" s="808"/>
      <c r="F239" s="808"/>
      <c r="G239" s="808"/>
    </row>
    <row r="240" spans="1:7" ht="15">
      <c r="A240" s="401" t="s">
        <v>525</v>
      </c>
      <c r="B240" s="401">
        <v>3313</v>
      </c>
      <c r="C240" s="407">
        <f>B240*1.15*1.14</f>
        <v>4343</v>
      </c>
      <c r="D240" s="420">
        <f>C240/C244*100</f>
        <v>28.095</v>
      </c>
      <c r="E240" s="404">
        <v>2.313</v>
      </c>
      <c r="F240" s="425">
        <f>E240*D240/100</f>
        <v>0.65</v>
      </c>
      <c r="G240" s="406"/>
    </row>
    <row r="241" spans="1:7" ht="15">
      <c r="A241" s="45" t="s">
        <v>526</v>
      </c>
      <c r="B241" s="45">
        <v>1276</v>
      </c>
      <c r="C241" s="407">
        <f>B241*1.15*1.14</f>
        <v>1673</v>
      </c>
      <c r="D241" s="420">
        <f>C241/C244*100</f>
        <v>10.823</v>
      </c>
      <c r="E241" s="409">
        <v>1.957</v>
      </c>
      <c r="F241" s="420">
        <f>E241*D241/100</f>
        <v>0.212</v>
      </c>
      <c r="G241" s="426"/>
    </row>
    <row r="242" spans="1:7" ht="15">
      <c r="A242" s="45" t="s">
        <v>527</v>
      </c>
      <c r="B242" s="45">
        <v>3928</v>
      </c>
      <c r="C242" s="407">
        <f>B242*1.15*1.14</f>
        <v>5150</v>
      </c>
      <c r="D242" s="420">
        <f>C242/C244*100</f>
        <v>33.316</v>
      </c>
      <c r="E242" s="427">
        <f>'мат.'!H135</f>
        <v>0.973</v>
      </c>
      <c r="F242" s="420">
        <f>E242*D242/100</f>
        <v>0.324</v>
      </c>
      <c r="G242" s="426"/>
    </row>
    <row r="243" spans="1:7" ht="15">
      <c r="A243" s="45" t="s">
        <v>1225</v>
      </c>
      <c r="B243" s="45">
        <v>3274</v>
      </c>
      <c r="C243" s="407">
        <f>B243*1.15*1.14</f>
        <v>4292</v>
      </c>
      <c r="D243" s="428">
        <f>C243/C244*100</f>
        <v>27.766</v>
      </c>
      <c r="E243" s="427">
        <f>'амортиз.'!H43</f>
        <v>1.355</v>
      </c>
      <c r="F243" s="420">
        <f>E243*D243/100</f>
        <v>0.376</v>
      </c>
      <c r="G243" s="411"/>
    </row>
    <row r="244" spans="1:8" ht="15">
      <c r="A244" s="412" t="s">
        <v>528</v>
      </c>
      <c r="B244" s="412">
        <f>SUM(B240:B243)</f>
        <v>11791</v>
      </c>
      <c r="C244" s="413">
        <f>SUM(C240:C243)</f>
        <v>15458</v>
      </c>
      <c r="D244" s="429">
        <f>SUM(D240:D243)</f>
        <v>100</v>
      </c>
      <c r="E244" s="43"/>
      <c r="F244" s="430">
        <f>SUM(F240:F243)</f>
        <v>1.562</v>
      </c>
      <c r="G244" s="421"/>
      <c r="H244">
        <v>34</v>
      </c>
    </row>
    <row r="245" spans="1:7" ht="15">
      <c r="A245" s="817" t="s">
        <v>1660</v>
      </c>
      <c r="B245" s="817"/>
      <c r="C245" s="817"/>
      <c r="D245" s="817"/>
      <c r="E245" s="817"/>
      <c r="F245" s="817"/>
      <c r="G245" s="817"/>
    </row>
    <row r="246" spans="1:7" ht="15">
      <c r="A246" s="805" t="s">
        <v>1350</v>
      </c>
      <c r="B246" s="805"/>
      <c r="C246" s="805"/>
      <c r="D246" s="805"/>
      <c r="E246" s="805"/>
      <c r="F246" s="805"/>
      <c r="G246" s="805"/>
    </row>
    <row r="247" spans="1:7" ht="15">
      <c r="A247" s="808" t="s">
        <v>216</v>
      </c>
      <c r="B247" s="808"/>
      <c r="C247" s="808"/>
      <c r="D247" s="808"/>
      <c r="E247" s="808"/>
      <c r="F247" s="808"/>
      <c r="G247" s="808"/>
    </row>
    <row r="248" spans="1:7" ht="15">
      <c r="A248" s="401" t="s">
        <v>525</v>
      </c>
      <c r="B248" s="401">
        <v>111</v>
      </c>
      <c r="C248" s="407">
        <f>B248*1.15</f>
        <v>128</v>
      </c>
      <c r="D248" s="420">
        <f>C248/C252*100</f>
        <v>14.222</v>
      </c>
      <c r="E248" s="404">
        <v>2.313</v>
      </c>
      <c r="F248" s="425">
        <f>E248*D248/100</f>
        <v>0.329</v>
      </c>
      <c r="G248" s="406"/>
    </row>
    <row r="249" spans="1:7" ht="15">
      <c r="A249" s="45" t="s">
        <v>526</v>
      </c>
      <c r="B249" s="45">
        <v>43</v>
      </c>
      <c r="C249" s="407">
        <f>B249*1.15</f>
        <v>49</v>
      </c>
      <c r="D249" s="420">
        <f>C249/C252*100</f>
        <v>5.444</v>
      </c>
      <c r="E249" s="409">
        <v>1.957</v>
      </c>
      <c r="F249" s="420">
        <f>E249*D249/100</f>
        <v>0.107</v>
      </c>
      <c r="G249" s="426"/>
    </row>
    <row r="250" spans="1:7" ht="15">
      <c r="A250" s="45" t="s">
        <v>527</v>
      </c>
      <c r="B250" s="45">
        <v>458</v>
      </c>
      <c r="C250" s="407">
        <f>B250*1.11</f>
        <v>508</v>
      </c>
      <c r="D250" s="420">
        <f>C250/C252*100</f>
        <v>56.444</v>
      </c>
      <c r="E250" s="427">
        <f>'мат.'!H135</f>
        <v>0.973</v>
      </c>
      <c r="F250" s="420">
        <f>E250*D250/100</f>
        <v>0.549</v>
      </c>
      <c r="G250" s="426"/>
    </row>
    <row r="251" spans="1:7" ht="15">
      <c r="A251" s="45" t="s">
        <v>1225</v>
      </c>
      <c r="B251" s="45">
        <v>201</v>
      </c>
      <c r="C251" s="407">
        <f>B251*1.07</f>
        <v>215</v>
      </c>
      <c r="D251" s="428">
        <f>C251/C252*100</f>
        <v>23.889</v>
      </c>
      <c r="E251" s="427">
        <f>'амортиз.'!H43</f>
        <v>1.355</v>
      </c>
      <c r="F251" s="420">
        <f>E251*D251/100</f>
        <v>0.324</v>
      </c>
      <c r="G251" s="411"/>
    </row>
    <row r="252" spans="1:8" ht="15">
      <c r="A252" s="412" t="s">
        <v>528</v>
      </c>
      <c r="B252" s="412">
        <f>SUM(B248:B251)</f>
        <v>813</v>
      </c>
      <c r="C252" s="413">
        <f>SUM(C248:C251)</f>
        <v>900</v>
      </c>
      <c r="D252" s="429">
        <f>SUM(D248:D251)</f>
        <v>100</v>
      </c>
      <c r="E252" s="43"/>
      <c r="F252" s="430">
        <f>SUM(F248:F251)</f>
        <v>1.309</v>
      </c>
      <c r="G252" s="421"/>
      <c r="H252">
        <v>35</v>
      </c>
    </row>
    <row r="253" spans="1:7" ht="15">
      <c r="A253" s="805" t="s">
        <v>1351</v>
      </c>
      <c r="B253" s="805"/>
      <c r="C253" s="805"/>
      <c r="D253" s="805"/>
      <c r="E253" s="805"/>
      <c r="F253" s="805"/>
      <c r="G253" s="805"/>
    </row>
    <row r="254" spans="1:7" ht="15">
      <c r="A254" s="808" t="s">
        <v>216</v>
      </c>
      <c r="B254" s="808"/>
      <c r="C254" s="808"/>
      <c r="D254" s="808"/>
      <c r="E254" s="808"/>
      <c r="F254" s="808"/>
      <c r="G254" s="808"/>
    </row>
    <row r="255" spans="1:7" ht="15">
      <c r="A255" s="401" t="s">
        <v>525</v>
      </c>
      <c r="B255" s="401">
        <v>111</v>
      </c>
      <c r="C255" s="407">
        <f>B255*1.15*1.14</f>
        <v>146</v>
      </c>
      <c r="D255" s="420">
        <f>C255/C259*100</f>
        <v>13.696</v>
      </c>
      <c r="E255" s="404">
        <v>2.313</v>
      </c>
      <c r="F255" s="425">
        <f>E255*D255/100</f>
        <v>0.317</v>
      </c>
      <c r="G255" s="406"/>
    </row>
    <row r="256" spans="1:7" ht="15">
      <c r="A256" s="45" t="s">
        <v>526</v>
      </c>
      <c r="B256" s="45">
        <v>43</v>
      </c>
      <c r="C256" s="407">
        <f>B256*1.15*1.14</f>
        <v>56</v>
      </c>
      <c r="D256" s="420">
        <f>C256/C259*100</f>
        <v>5.253</v>
      </c>
      <c r="E256" s="409">
        <v>1.957</v>
      </c>
      <c r="F256" s="420">
        <f>E256*D256/100</f>
        <v>0.103</v>
      </c>
      <c r="G256" s="426"/>
    </row>
    <row r="257" spans="1:7" ht="15">
      <c r="A257" s="45" t="s">
        <v>527</v>
      </c>
      <c r="B257" s="45">
        <v>458</v>
      </c>
      <c r="C257" s="407">
        <f>B257*1.15*1.14</f>
        <v>600</v>
      </c>
      <c r="D257" s="420">
        <f>C257/C259*100</f>
        <v>56.285</v>
      </c>
      <c r="E257" s="427">
        <f>'мат.'!H135</f>
        <v>0.973</v>
      </c>
      <c r="F257" s="420">
        <f>E257*D257/100</f>
        <v>0.548</v>
      </c>
      <c r="G257" s="426"/>
    </row>
    <row r="258" spans="1:7" ht="15">
      <c r="A258" s="45" t="s">
        <v>1225</v>
      </c>
      <c r="B258" s="45">
        <v>201</v>
      </c>
      <c r="C258" s="407">
        <f>B258*1.15*1.14</f>
        <v>264</v>
      </c>
      <c r="D258" s="428">
        <f>C258/C259*100</f>
        <v>24.765</v>
      </c>
      <c r="E258" s="427">
        <f>'амортиз.'!H43</f>
        <v>1.355</v>
      </c>
      <c r="F258" s="420">
        <f>E258*D258/100</f>
        <v>0.336</v>
      </c>
      <c r="G258" s="411"/>
    </row>
    <row r="259" spans="1:8" ht="15">
      <c r="A259" s="412" t="s">
        <v>528</v>
      </c>
      <c r="B259" s="412">
        <f>SUM(B255:B258)</f>
        <v>813</v>
      </c>
      <c r="C259" s="413">
        <f>SUM(C255:C258)</f>
        <v>1066</v>
      </c>
      <c r="D259" s="429">
        <f>SUM(D255:D258)</f>
        <v>100</v>
      </c>
      <c r="E259" s="43"/>
      <c r="F259" s="430">
        <f>SUM(F255:F258)</f>
        <v>1.304</v>
      </c>
      <c r="G259" s="421"/>
      <c r="H259">
        <v>36</v>
      </c>
    </row>
    <row r="260" spans="1:7" ht="15">
      <c r="A260" s="817" t="s">
        <v>1661</v>
      </c>
      <c r="B260" s="817"/>
      <c r="C260" s="817"/>
      <c r="D260" s="817"/>
      <c r="E260" s="817"/>
      <c r="F260" s="817"/>
      <c r="G260" s="817"/>
    </row>
    <row r="261" spans="1:7" ht="15">
      <c r="A261" s="808" t="s">
        <v>50</v>
      </c>
      <c r="B261" s="808"/>
      <c r="C261" s="808"/>
      <c r="D261" s="808"/>
      <c r="E261" s="808"/>
      <c r="F261" s="808"/>
      <c r="G261" s="808"/>
    </row>
    <row r="262" spans="1:7" ht="15">
      <c r="A262" s="401" t="s">
        <v>525</v>
      </c>
      <c r="B262" s="401">
        <v>102</v>
      </c>
      <c r="C262" s="407">
        <f>B262*1.15</f>
        <v>117</v>
      </c>
      <c r="D262" s="420">
        <f>C262/C266*100</f>
        <v>14.829</v>
      </c>
      <c r="E262" s="404">
        <v>2.313</v>
      </c>
      <c r="F262" s="425">
        <f>E262*D262/100</f>
        <v>0.343</v>
      </c>
      <c r="G262" s="406"/>
    </row>
    <row r="263" spans="1:7" ht="15">
      <c r="A263" s="45" t="s">
        <v>526</v>
      </c>
      <c r="B263" s="45">
        <v>40</v>
      </c>
      <c r="C263" s="407">
        <f>B263*1.15</f>
        <v>46</v>
      </c>
      <c r="D263" s="420">
        <f>C263/C266*100</f>
        <v>5.83</v>
      </c>
      <c r="E263" s="409">
        <v>1.957</v>
      </c>
      <c r="F263" s="420">
        <f>E263*D263/100</f>
        <v>0.114</v>
      </c>
      <c r="G263" s="426"/>
    </row>
    <row r="264" spans="1:7" ht="15">
      <c r="A264" s="45" t="s">
        <v>527</v>
      </c>
      <c r="B264" s="45">
        <v>559</v>
      </c>
      <c r="C264" s="407">
        <f>B264*1.11</f>
        <v>620</v>
      </c>
      <c r="D264" s="420">
        <f>C264/C266*100</f>
        <v>78.58</v>
      </c>
      <c r="E264" s="427">
        <f>'мат.'!H140</f>
        <v>2.145</v>
      </c>
      <c r="F264" s="420">
        <f>E264*D264/100</f>
        <v>1.686</v>
      </c>
      <c r="G264" s="426"/>
    </row>
    <row r="265" spans="1:7" ht="15">
      <c r="A265" s="45" t="s">
        <v>1225</v>
      </c>
      <c r="B265" s="45">
        <v>6</v>
      </c>
      <c r="C265" s="407">
        <f>B265*1.07</f>
        <v>6</v>
      </c>
      <c r="D265" s="428">
        <f>C265/C266*100</f>
        <v>0.76</v>
      </c>
      <c r="E265" s="427">
        <v>0.001</v>
      </c>
      <c r="F265" s="420">
        <f>E265*D265/100</f>
        <v>0</v>
      </c>
      <c r="G265" s="411"/>
    </row>
    <row r="266" spans="1:8" ht="15">
      <c r="A266" s="412" t="s">
        <v>528</v>
      </c>
      <c r="B266" s="412">
        <f>SUM(B262:B265)</f>
        <v>707</v>
      </c>
      <c r="C266" s="413">
        <f>SUM(C262:C265)</f>
        <v>789</v>
      </c>
      <c r="D266" s="429">
        <f>SUM(D262:D265)</f>
        <v>100</v>
      </c>
      <c r="E266" s="43"/>
      <c r="F266" s="430">
        <f>SUM(F262:F265)</f>
        <v>2.143</v>
      </c>
      <c r="G266" s="421"/>
      <c r="H266">
        <v>37</v>
      </c>
    </row>
    <row r="267" spans="1:7" ht="15">
      <c r="A267" s="805" t="s">
        <v>1667</v>
      </c>
      <c r="B267" s="805"/>
      <c r="C267" s="805"/>
      <c r="D267" s="805"/>
      <c r="E267" s="805"/>
      <c r="F267" s="805"/>
      <c r="G267" s="805"/>
    </row>
    <row r="268" spans="1:7" ht="15">
      <c r="A268" s="808" t="s">
        <v>5</v>
      </c>
      <c r="B268" s="808"/>
      <c r="C268" s="808"/>
      <c r="D268" s="808"/>
      <c r="E268" s="808"/>
      <c r="F268" s="808"/>
      <c r="G268" s="808"/>
    </row>
    <row r="269" spans="1:10" ht="15">
      <c r="A269" s="45" t="s">
        <v>525</v>
      </c>
      <c r="B269" s="45">
        <v>22669</v>
      </c>
      <c r="C269" s="407">
        <f>B269*1.15</f>
        <v>26069</v>
      </c>
      <c r="D269" s="432">
        <f>C269/C273*100</f>
        <v>57.98</v>
      </c>
      <c r="E269" s="404">
        <v>2.313</v>
      </c>
      <c r="F269" s="420">
        <f>E269*D269/100</f>
        <v>1.341</v>
      </c>
      <c r="G269" s="426"/>
      <c r="I269">
        <f>C269*E269</f>
        <v>60297.597</v>
      </c>
      <c r="J269">
        <f>I269/79487.88</f>
        <v>0.758575986678724</v>
      </c>
    </row>
    <row r="270" spans="1:9" ht="15">
      <c r="A270" s="45" t="s">
        <v>526</v>
      </c>
      <c r="B270" s="45">
        <v>8841</v>
      </c>
      <c r="C270" s="407">
        <f>B270*1.15</f>
        <v>10167</v>
      </c>
      <c r="D270" s="432">
        <f>C270/C273*100</f>
        <v>22.61</v>
      </c>
      <c r="E270" s="409">
        <v>1.957</v>
      </c>
      <c r="F270" s="420">
        <f>E270*D270/100</f>
        <v>0.442</v>
      </c>
      <c r="G270" s="426"/>
      <c r="I270">
        <f>C270*E270</f>
        <v>19896.819</v>
      </c>
    </row>
    <row r="271" spans="1:9" ht="15">
      <c r="A271" s="45" t="s">
        <v>527</v>
      </c>
      <c r="B271" s="45">
        <v>7341</v>
      </c>
      <c r="C271" s="407">
        <f>B271*1.11</f>
        <v>8149</v>
      </c>
      <c r="D271" s="432">
        <f>C271/C273*100</f>
        <v>18.13</v>
      </c>
      <c r="E271" s="433">
        <f>'мат.'!H148</f>
        <v>1.119</v>
      </c>
      <c r="F271" s="420">
        <f>E271*D271/100</f>
        <v>0.203</v>
      </c>
      <c r="G271" s="426"/>
      <c r="I271">
        <f>C271*E271</f>
        <v>9118.731</v>
      </c>
    </row>
    <row r="272" spans="1:9" ht="15">
      <c r="A272" s="45" t="s">
        <v>291</v>
      </c>
      <c r="B272" s="45">
        <v>537</v>
      </c>
      <c r="C272" s="407">
        <f>B272*1.07</f>
        <v>575</v>
      </c>
      <c r="D272" s="432">
        <f>C272/C273*100</f>
        <v>1.28</v>
      </c>
      <c r="E272" s="433">
        <v>0.001</v>
      </c>
      <c r="F272" s="420">
        <f>E272*D272/100</f>
        <v>0</v>
      </c>
      <c r="G272" s="426"/>
      <c r="I272">
        <f>C272*E272</f>
        <v>0.575</v>
      </c>
    </row>
    <row r="273" spans="1:9" ht="15">
      <c r="A273" s="412" t="s">
        <v>528</v>
      </c>
      <c r="B273" s="412">
        <f>SUM(B269:B272)</f>
        <v>39388</v>
      </c>
      <c r="C273" s="414">
        <f>SUM(C269:C272)</f>
        <v>44960</v>
      </c>
      <c r="D273" s="429">
        <f>SUM(D269:D272)</f>
        <v>100</v>
      </c>
      <c r="E273" s="43"/>
      <c r="F273" s="434">
        <f>SUM(F269:F272)</f>
        <v>1.986</v>
      </c>
      <c r="G273" s="435"/>
      <c r="H273">
        <v>38</v>
      </c>
      <c r="I273">
        <f>SUM(I269:I272)</f>
        <v>89313.722</v>
      </c>
    </row>
    <row r="274" spans="1:7" ht="15">
      <c r="A274" s="805" t="s">
        <v>1668</v>
      </c>
      <c r="B274" s="805"/>
      <c r="C274" s="805"/>
      <c r="D274" s="805"/>
      <c r="E274" s="805"/>
      <c r="F274" s="805"/>
      <c r="G274" s="805"/>
    </row>
    <row r="275" spans="1:7" ht="15">
      <c r="A275" s="808" t="s">
        <v>57</v>
      </c>
      <c r="B275" s="808"/>
      <c r="C275" s="808"/>
      <c r="D275" s="808"/>
      <c r="E275" s="808"/>
      <c r="F275" s="808"/>
      <c r="G275" s="808"/>
    </row>
    <row r="276" spans="1:7" ht="15">
      <c r="A276" s="45" t="s">
        <v>525</v>
      </c>
      <c r="B276" s="45">
        <v>49484</v>
      </c>
      <c r="C276" s="407">
        <f>B276*1.15</f>
        <v>56907</v>
      </c>
      <c r="D276" s="432">
        <f>C276/C280*100</f>
        <v>61.12</v>
      </c>
      <c r="E276" s="404">
        <v>2.313</v>
      </c>
      <c r="F276" s="420">
        <f>E276*D276/100</f>
        <v>1.414</v>
      </c>
      <c r="G276" s="426"/>
    </row>
    <row r="277" spans="1:7" ht="15">
      <c r="A277" s="45" t="s">
        <v>526</v>
      </c>
      <c r="B277" s="45">
        <v>19299</v>
      </c>
      <c r="C277" s="407">
        <f>B277*1.15</f>
        <v>22194</v>
      </c>
      <c r="D277" s="432">
        <f>C277/C280*100</f>
        <v>23.84</v>
      </c>
      <c r="E277" s="409">
        <v>1.957</v>
      </c>
      <c r="F277" s="420">
        <f>E277*D277/100</f>
        <v>0.467</v>
      </c>
      <c r="G277" s="426"/>
    </row>
    <row r="278" spans="1:7" ht="15">
      <c r="A278" s="45" t="s">
        <v>527</v>
      </c>
      <c r="B278" s="45">
        <v>12103</v>
      </c>
      <c r="C278" s="407">
        <f>B278*1.11</f>
        <v>13434</v>
      </c>
      <c r="D278" s="432">
        <f>C278/C280*100</f>
        <v>14.43</v>
      </c>
      <c r="E278" s="433">
        <f>'мат.'!H148</f>
        <v>1.119</v>
      </c>
      <c r="F278" s="420">
        <f>E278*D278/100</f>
        <v>0.161</v>
      </c>
      <c r="G278" s="426"/>
    </row>
    <row r="279" spans="1:7" ht="15">
      <c r="A279" s="45" t="s">
        <v>291</v>
      </c>
      <c r="B279" s="45">
        <v>536</v>
      </c>
      <c r="C279" s="407">
        <f>B279*1.07</f>
        <v>574</v>
      </c>
      <c r="D279" s="432">
        <f>C279/C280*100</f>
        <v>0.62</v>
      </c>
      <c r="E279" s="433">
        <v>0.001</v>
      </c>
      <c r="F279" s="420">
        <f>E279*D279/100</f>
        <v>0</v>
      </c>
      <c r="G279" s="426"/>
    </row>
    <row r="280" spans="1:8" ht="15">
      <c r="A280" s="412" t="s">
        <v>528</v>
      </c>
      <c r="B280" s="412">
        <f>SUM(B276:B279)</f>
        <v>81422</v>
      </c>
      <c r="C280" s="414">
        <f>SUM(C276:C279)</f>
        <v>93109</v>
      </c>
      <c r="D280" s="429">
        <f>SUM(D276:D279)</f>
        <v>100</v>
      </c>
      <c r="E280" s="43"/>
      <c r="F280" s="434">
        <f>SUM(F276:F279)</f>
        <v>2.042</v>
      </c>
      <c r="G280" s="435"/>
      <c r="H280">
        <v>39</v>
      </c>
    </row>
    <row r="281" spans="1:7" ht="15">
      <c r="A281" s="805" t="s">
        <v>1669</v>
      </c>
      <c r="B281" s="805"/>
      <c r="C281" s="805"/>
      <c r="D281" s="805"/>
      <c r="E281" s="805"/>
      <c r="F281" s="805"/>
      <c r="G281" s="805"/>
    </row>
    <row r="282" spans="1:7" ht="15">
      <c r="A282" s="808" t="s">
        <v>941</v>
      </c>
      <c r="B282" s="808"/>
      <c r="C282" s="808"/>
      <c r="D282" s="808"/>
      <c r="E282" s="808"/>
      <c r="F282" s="808"/>
      <c r="G282" s="808"/>
    </row>
    <row r="283" spans="1:7" ht="15">
      <c r="A283" s="45" t="s">
        <v>525</v>
      </c>
      <c r="B283" s="45">
        <v>22667</v>
      </c>
      <c r="C283" s="407">
        <f>B283*1.15</f>
        <v>26067</v>
      </c>
      <c r="D283" s="432">
        <f>C283/C287*100</f>
        <v>39.04</v>
      </c>
      <c r="E283" s="404">
        <v>2.313</v>
      </c>
      <c r="F283" s="420">
        <f>E283*D283/100</f>
        <v>0.903</v>
      </c>
      <c r="G283" s="426"/>
    </row>
    <row r="284" spans="1:7" ht="15">
      <c r="A284" s="45" t="s">
        <v>526</v>
      </c>
      <c r="B284" s="45">
        <v>8840</v>
      </c>
      <c r="C284" s="407">
        <f>B284*1.15</f>
        <v>10166</v>
      </c>
      <c r="D284" s="432">
        <f>C284/C287*100</f>
        <v>15.23</v>
      </c>
      <c r="E284" s="409">
        <v>1.957</v>
      </c>
      <c r="F284" s="420">
        <f>E284*D284/100</f>
        <v>0.298</v>
      </c>
      <c r="G284" s="426"/>
    </row>
    <row r="285" spans="1:7" ht="15">
      <c r="A285" s="45" t="s">
        <v>527</v>
      </c>
      <c r="B285" s="45">
        <v>26991</v>
      </c>
      <c r="C285" s="407">
        <f>B285*1.11</f>
        <v>29960</v>
      </c>
      <c r="D285" s="432">
        <f>C285/C287*100</f>
        <v>44.87</v>
      </c>
      <c r="E285" s="433">
        <f>'мат.'!H148</f>
        <v>1.119</v>
      </c>
      <c r="F285" s="420">
        <f>E285*D285/100</f>
        <v>0.502</v>
      </c>
      <c r="G285" s="426"/>
    </row>
    <row r="286" spans="1:7" ht="15">
      <c r="A286" s="45" t="s">
        <v>291</v>
      </c>
      <c r="B286" s="45">
        <v>537</v>
      </c>
      <c r="C286" s="407">
        <f>B286*1.07</f>
        <v>575</v>
      </c>
      <c r="D286" s="432">
        <f>C286/C287*100</f>
        <v>0.86</v>
      </c>
      <c r="E286" s="433">
        <v>0.001</v>
      </c>
      <c r="F286" s="420">
        <f>E286*D286/100</f>
        <v>0</v>
      </c>
      <c r="G286" s="426"/>
    </row>
    <row r="287" spans="1:8" ht="15">
      <c r="A287" s="412" t="s">
        <v>528</v>
      </c>
      <c r="B287" s="412">
        <f>SUM(B283:B286)</f>
        <v>59035</v>
      </c>
      <c r="C287" s="414">
        <f>SUM(C283:C286)</f>
        <v>66768</v>
      </c>
      <c r="D287" s="429">
        <f>SUM(D283:D286)</f>
        <v>100</v>
      </c>
      <c r="E287" s="43"/>
      <c r="F287" s="434">
        <f>SUM(F283:F286)</f>
        <v>1.703</v>
      </c>
      <c r="G287" s="435"/>
      <c r="H287">
        <v>40</v>
      </c>
    </row>
    <row r="288" spans="1:7" ht="15">
      <c r="A288" s="805" t="s">
        <v>1670</v>
      </c>
      <c r="B288" s="805"/>
      <c r="C288" s="805"/>
      <c r="D288" s="805"/>
      <c r="E288" s="805"/>
      <c r="F288" s="805"/>
      <c r="G288" s="805"/>
    </row>
    <row r="289" spans="1:7" ht="15">
      <c r="A289" s="808" t="s">
        <v>1155</v>
      </c>
      <c r="B289" s="808"/>
      <c r="C289" s="808"/>
      <c r="D289" s="808"/>
      <c r="E289" s="808"/>
      <c r="F289" s="808"/>
      <c r="G289" s="808"/>
    </row>
    <row r="290" spans="1:7" ht="15">
      <c r="A290" s="406" t="s">
        <v>525</v>
      </c>
      <c r="B290" s="401">
        <v>19546</v>
      </c>
      <c r="C290" s="407">
        <f>B290*1.15</f>
        <v>22478</v>
      </c>
      <c r="D290" s="419">
        <f>C290/C293*100</f>
        <v>86.27</v>
      </c>
      <c r="E290" s="404">
        <v>2.313</v>
      </c>
      <c r="F290" s="420">
        <f>E290*D290/100</f>
        <v>1.995</v>
      </c>
      <c r="G290" s="406"/>
    </row>
    <row r="291" spans="1:7" ht="15">
      <c r="A291" s="411" t="s">
        <v>526</v>
      </c>
      <c r="B291" s="45">
        <v>7623</v>
      </c>
      <c r="C291" s="407">
        <f>B291*1.15</f>
        <v>8766</v>
      </c>
      <c r="D291" s="417">
        <f>C291/C293*100</f>
        <v>33.64</v>
      </c>
      <c r="E291" s="409">
        <v>1.957</v>
      </c>
      <c r="F291" s="420">
        <f>E291*D291/100</f>
        <v>0.658</v>
      </c>
      <c r="G291" s="411"/>
    </row>
    <row r="292" spans="1:7" ht="15">
      <c r="A292" s="411" t="s">
        <v>527</v>
      </c>
      <c r="B292" s="45">
        <v>15576</v>
      </c>
      <c r="C292" s="407">
        <f>B292*1.11</f>
        <v>17289</v>
      </c>
      <c r="D292" s="432">
        <f>C292/C293*100</f>
        <v>66.36</v>
      </c>
      <c r="E292" s="436">
        <f>'мат.'!H155</f>
        <v>0.668</v>
      </c>
      <c r="F292" s="420">
        <f>E292*D292/100</f>
        <v>0.443</v>
      </c>
      <c r="G292" s="426"/>
    </row>
    <row r="293" spans="1:8" ht="15">
      <c r="A293" s="416" t="s">
        <v>528</v>
      </c>
      <c r="B293" s="412">
        <f>SUM(B291:B292)</f>
        <v>23199</v>
      </c>
      <c r="C293" s="414">
        <f>SUM(C291:C292)</f>
        <v>26055</v>
      </c>
      <c r="D293" s="429">
        <f>SUM(D291:D292)</f>
        <v>100</v>
      </c>
      <c r="E293" s="43"/>
      <c r="F293" s="434">
        <f>SUM(F290:F292)</f>
        <v>3.096</v>
      </c>
      <c r="G293" s="435"/>
      <c r="H293">
        <v>41</v>
      </c>
    </row>
    <row r="294" spans="1:7" ht="15">
      <c r="A294" s="817" t="s">
        <v>1671</v>
      </c>
      <c r="B294" s="817"/>
      <c r="C294" s="817"/>
      <c r="D294" s="817"/>
      <c r="E294" s="817"/>
      <c r="F294" s="817"/>
      <c r="G294" s="817"/>
    </row>
    <row r="295" spans="1:7" ht="15">
      <c r="A295" s="805" t="s">
        <v>940</v>
      </c>
      <c r="B295" s="805"/>
      <c r="C295" s="805"/>
      <c r="D295" s="805"/>
      <c r="E295" s="805"/>
      <c r="F295" s="805"/>
      <c r="G295" s="805"/>
    </row>
    <row r="296" spans="1:9" ht="15">
      <c r="A296" s="401" t="s">
        <v>525</v>
      </c>
      <c r="B296" s="401">
        <v>12342</v>
      </c>
      <c r="C296" s="437">
        <f>1.15*B296</f>
        <v>14193</v>
      </c>
      <c r="D296" s="438">
        <f>C296/C300*100</f>
        <v>23.3</v>
      </c>
      <c r="E296" s="404">
        <v>2.313</v>
      </c>
      <c r="F296" s="439">
        <f>E296*D296/100</f>
        <v>0.539</v>
      </c>
      <c r="G296" s="440"/>
      <c r="I296" s="691">
        <f>C296*E296/25.4</f>
        <v>1292</v>
      </c>
    </row>
    <row r="297" spans="1:9" ht="15">
      <c r="A297" s="45" t="s">
        <v>526</v>
      </c>
      <c r="B297" s="45">
        <v>4814</v>
      </c>
      <c r="C297" s="407">
        <f>B297*1.15</f>
        <v>5536</v>
      </c>
      <c r="D297" s="432">
        <f>C297/C300*100</f>
        <v>9.09</v>
      </c>
      <c r="E297" s="409">
        <v>1.839</v>
      </c>
      <c r="F297" s="420">
        <f>E297*D297/100</f>
        <v>0.167</v>
      </c>
      <c r="G297" s="426"/>
      <c r="I297" s="691">
        <f>C297*E297/25.4</f>
        <v>401</v>
      </c>
    </row>
    <row r="298" spans="1:9" ht="15">
      <c r="A298" s="45" t="s">
        <v>527</v>
      </c>
      <c r="B298" s="45">
        <v>33597</v>
      </c>
      <c r="C298" s="407">
        <f>B298*1.11</f>
        <v>37293</v>
      </c>
      <c r="D298" s="432">
        <f>C298/C300*100</f>
        <v>61.22</v>
      </c>
      <c r="E298" s="433">
        <f>'мат.'!H169</f>
        <v>0.214</v>
      </c>
      <c r="F298" s="420">
        <f>E298*D298/100</f>
        <v>0.131</v>
      </c>
      <c r="G298" s="426"/>
      <c r="I298" s="691">
        <f>C298*E298/25.4</f>
        <v>314</v>
      </c>
    </row>
    <row r="299" spans="1:9" ht="15">
      <c r="A299" s="45" t="s">
        <v>291</v>
      </c>
      <c r="B299" s="45">
        <v>3637</v>
      </c>
      <c r="C299" s="407">
        <f>B299*1.07</f>
        <v>3892</v>
      </c>
      <c r="D299" s="432">
        <f>C299/C300*100</f>
        <v>6.39</v>
      </c>
      <c r="E299" s="441">
        <f>'амортиз.'!H49</f>
        <v>3.16</v>
      </c>
      <c r="F299" s="420">
        <f>E299*D299/100</f>
        <v>0.202</v>
      </c>
      <c r="G299" s="426"/>
      <c r="I299" s="691">
        <f>C299*E299/25.4</f>
        <v>484</v>
      </c>
    </row>
    <row r="300" spans="1:10" ht="18" customHeight="1">
      <c r="A300" s="412" t="s">
        <v>528</v>
      </c>
      <c r="B300" s="412">
        <f>SUM(B296:B299)</f>
        <v>54390</v>
      </c>
      <c r="C300" s="414">
        <f>SUM(C296:C299)</f>
        <v>60914</v>
      </c>
      <c r="D300" s="429">
        <f>SUM(D296:D299)</f>
        <v>100</v>
      </c>
      <c r="E300" s="43"/>
      <c r="F300" s="434">
        <f>SUM(F296:F299)</f>
        <v>1.039</v>
      </c>
      <c r="G300" s="435"/>
      <c r="H300">
        <v>42</v>
      </c>
      <c r="I300" s="691">
        <f>SUM(I296:I299)</f>
        <v>2491</v>
      </c>
      <c r="J300" s="691">
        <f>C300*F300/25.4</f>
        <v>2492</v>
      </c>
    </row>
    <row r="301" spans="1:7" ht="15">
      <c r="A301" s="805" t="s">
        <v>1672</v>
      </c>
      <c r="B301" s="805"/>
      <c r="C301" s="805"/>
      <c r="D301" s="805"/>
      <c r="E301" s="805"/>
      <c r="F301" s="805"/>
      <c r="G301" s="805"/>
    </row>
    <row r="302" spans="1:7" ht="15">
      <c r="A302" s="805" t="s">
        <v>387</v>
      </c>
      <c r="B302" s="805"/>
      <c r="C302" s="805"/>
      <c r="D302" s="805"/>
      <c r="E302" s="805"/>
      <c r="F302" s="805"/>
      <c r="G302" s="805"/>
    </row>
    <row r="303" spans="1:7" ht="15">
      <c r="A303" s="401" t="s">
        <v>525</v>
      </c>
      <c r="B303" s="401">
        <v>12228</v>
      </c>
      <c r="C303" s="437">
        <f>1.15*B303</f>
        <v>14062</v>
      </c>
      <c r="D303" s="438">
        <f>C303/C307*100</f>
        <v>16.75</v>
      </c>
      <c r="E303" s="404">
        <v>2.313</v>
      </c>
      <c r="F303" s="439">
        <f>E303*D303/100</f>
        <v>0.387</v>
      </c>
      <c r="G303" s="440"/>
    </row>
    <row r="304" spans="1:7" ht="15">
      <c r="A304" s="45" t="s">
        <v>526</v>
      </c>
      <c r="B304" s="45">
        <v>4769</v>
      </c>
      <c r="C304" s="407">
        <f>B304*1.15</f>
        <v>5484</v>
      </c>
      <c r="D304" s="432">
        <f>C304/C307*100</f>
        <v>6.53</v>
      </c>
      <c r="E304" s="409">
        <v>1.839</v>
      </c>
      <c r="F304" s="420">
        <f>E304*D304/100</f>
        <v>0.12</v>
      </c>
      <c r="G304" s="426"/>
    </row>
    <row r="305" spans="1:7" ht="15">
      <c r="A305" s="45" t="s">
        <v>527</v>
      </c>
      <c r="B305" s="45">
        <v>55486</v>
      </c>
      <c r="C305" s="407">
        <f>B305*1.11</f>
        <v>61589</v>
      </c>
      <c r="D305" s="432">
        <f>C305/C307*100</f>
        <v>73.37</v>
      </c>
      <c r="E305" s="433">
        <f>'мат.'!H169</f>
        <v>0.214</v>
      </c>
      <c r="F305" s="420">
        <f>E305*D305/100</f>
        <v>0.157</v>
      </c>
      <c r="G305" s="426"/>
    </row>
    <row r="306" spans="1:7" ht="15">
      <c r="A306" s="45" t="s">
        <v>291</v>
      </c>
      <c r="B306" s="45">
        <v>2629</v>
      </c>
      <c r="C306" s="407">
        <f>B306*1.07</f>
        <v>2813</v>
      </c>
      <c r="D306" s="432">
        <f>C306/C307*100</f>
        <v>3.35</v>
      </c>
      <c r="E306" s="441">
        <f>'амортиз.'!H54</f>
        <v>4.286</v>
      </c>
      <c r="F306" s="420">
        <f>E306*D306/100</f>
        <v>0.144</v>
      </c>
      <c r="G306" s="426"/>
    </row>
    <row r="307" spans="1:8" ht="15">
      <c r="A307" s="412" t="s">
        <v>528</v>
      </c>
      <c r="B307" s="412">
        <f>SUM(B303:B306)</f>
        <v>75112</v>
      </c>
      <c r="C307" s="414">
        <f>SUM(C303:C306)</f>
        <v>83948</v>
      </c>
      <c r="D307" s="429">
        <f>SUM(D303:D306)</f>
        <v>100</v>
      </c>
      <c r="E307" s="43"/>
      <c r="F307" s="434">
        <f>SUM(F303:F306)</f>
        <v>0.808</v>
      </c>
      <c r="G307" s="435"/>
      <c r="H307">
        <v>43</v>
      </c>
    </row>
    <row r="308" spans="1:7" ht="15">
      <c r="A308" s="805" t="s">
        <v>1673</v>
      </c>
      <c r="B308" s="805"/>
      <c r="C308" s="805"/>
      <c r="D308" s="805"/>
      <c r="E308" s="805"/>
      <c r="F308" s="805"/>
      <c r="G308" s="805"/>
    </row>
    <row r="309" spans="1:7" ht="15">
      <c r="A309" s="805" t="s">
        <v>996</v>
      </c>
      <c r="B309" s="805"/>
      <c r="C309" s="805"/>
      <c r="D309" s="805"/>
      <c r="E309" s="805"/>
      <c r="F309" s="805"/>
      <c r="G309" s="805"/>
    </row>
    <row r="310" spans="1:7" ht="15">
      <c r="A310" s="401" t="s">
        <v>525</v>
      </c>
      <c r="B310" s="401">
        <v>12174</v>
      </c>
      <c r="C310" s="437">
        <f>1.15*B310</f>
        <v>14000</v>
      </c>
      <c r="D310" s="438">
        <f>C310/C314*100</f>
        <v>60.15</v>
      </c>
      <c r="E310" s="404">
        <v>2.313</v>
      </c>
      <c r="F310" s="439">
        <f>E310*D310/100</f>
        <v>1.391</v>
      </c>
      <c r="G310" s="440"/>
    </row>
    <row r="311" spans="1:7" ht="15">
      <c r="A311" s="45" t="s">
        <v>526</v>
      </c>
      <c r="B311" s="45">
        <v>4748</v>
      </c>
      <c r="C311" s="407">
        <f>B311*1.15</f>
        <v>5460</v>
      </c>
      <c r="D311" s="432">
        <f>C311/C314*100</f>
        <v>23.46</v>
      </c>
      <c r="E311" s="409">
        <v>1.839</v>
      </c>
      <c r="F311" s="420">
        <f>E311*D311/100</f>
        <v>0.431</v>
      </c>
      <c r="G311" s="426"/>
    </row>
    <row r="312" spans="1:7" ht="15">
      <c r="A312" s="45" t="s">
        <v>527</v>
      </c>
      <c r="B312" s="45">
        <v>3058</v>
      </c>
      <c r="C312" s="407">
        <f>B312*1.11</f>
        <v>3394</v>
      </c>
      <c r="D312" s="432">
        <f>C312/C314*100</f>
        <v>14.58</v>
      </c>
      <c r="E312" s="442">
        <f>'мат.'!H176</f>
        <v>1.165</v>
      </c>
      <c r="F312" s="420">
        <f>E312*D312/100</f>
        <v>0.17</v>
      </c>
      <c r="G312" s="426"/>
    </row>
    <row r="313" spans="1:7" ht="15">
      <c r="A313" s="45" t="s">
        <v>291</v>
      </c>
      <c r="B313" s="45">
        <v>393</v>
      </c>
      <c r="C313" s="407">
        <f>B313*1.07</f>
        <v>421</v>
      </c>
      <c r="D313" s="432">
        <f>C313/C314*100</f>
        <v>1.81</v>
      </c>
      <c r="E313" s="442">
        <f>'амортиз.'!H57</f>
        <v>0.001</v>
      </c>
      <c r="F313" s="420">
        <f>E313*D313/100</f>
        <v>0</v>
      </c>
      <c r="G313" s="426"/>
    </row>
    <row r="314" spans="1:8" ht="15">
      <c r="A314" s="412" t="s">
        <v>528</v>
      </c>
      <c r="B314" s="412">
        <f>SUM(B310:B313)</f>
        <v>20373</v>
      </c>
      <c r="C314" s="414">
        <f>SUM(C310:C313)</f>
        <v>23275</v>
      </c>
      <c r="D314" s="429">
        <f>SUM(D310:D313)</f>
        <v>100</v>
      </c>
      <c r="E314" s="43"/>
      <c r="F314" s="434">
        <f>SUM(F310:F313)</f>
        <v>1.992</v>
      </c>
      <c r="G314" s="435"/>
      <c r="H314">
        <v>44</v>
      </c>
    </row>
    <row r="315" spans="1:7" ht="15">
      <c r="A315" s="805" t="s">
        <v>1684</v>
      </c>
      <c r="B315" s="805"/>
      <c r="C315" s="805"/>
      <c r="D315" s="805"/>
      <c r="E315" s="805"/>
      <c r="F315" s="805"/>
      <c r="G315" s="805"/>
    </row>
    <row r="316" spans="1:7" ht="15">
      <c r="A316" s="805" t="s">
        <v>758</v>
      </c>
      <c r="B316" s="805"/>
      <c r="C316" s="805"/>
      <c r="D316" s="805"/>
      <c r="E316" s="805"/>
      <c r="F316" s="805"/>
      <c r="G316" s="805"/>
    </row>
    <row r="317" spans="1:7" ht="15">
      <c r="A317" s="401" t="s">
        <v>525</v>
      </c>
      <c r="B317" s="401">
        <v>32842</v>
      </c>
      <c r="C317" s="437">
        <f>1.15*B317</f>
        <v>37768</v>
      </c>
      <c r="D317" s="438">
        <f>C317/C321*100</f>
        <v>34.66</v>
      </c>
      <c r="E317" s="404">
        <v>2.313</v>
      </c>
      <c r="F317" s="439">
        <f>E317*D317/100</f>
        <v>0.802</v>
      </c>
      <c r="G317" s="440"/>
    </row>
    <row r="318" spans="1:7" ht="15">
      <c r="A318" s="45" t="s">
        <v>526</v>
      </c>
      <c r="B318" s="45">
        <v>12802</v>
      </c>
      <c r="C318" s="407">
        <f>B318*1.15</f>
        <v>14722</v>
      </c>
      <c r="D318" s="432">
        <f>C318/C321*100</f>
        <v>13.51</v>
      </c>
      <c r="E318" s="409">
        <v>1.957</v>
      </c>
      <c r="F318" s="420">
        <f>E318*D318/100</f>
        <v>0.264</v>
      </c>
      <c r="G318" s="426"/>
    </row>
    <row r="319" spans="1:7" ht="15">
      <c r="A319" s="45" t="s">
        <v>527</v>
      </c>
      <c r="B319" s="45">
        <v>50546</v>
      </c>
      <c r="C319" s="407">
        <f>B319*1.11</f>
        <v>56106</v>
      </c>
      <c r="D319" s="432">
        <f>C319/C321*100</f>
        <v>51.48</v>
      </c>
      <c r="E319" s="442">
        <f>'мат.'!H183</f>
        <v>2.235</v>
      </c>
      <c r="F319" s="420">
        <f>E319*D319/100</f>
        <v>1.151</v>
      </c>
      <c r="G319" s="426"/>
    </row>
    <row r="320" spans="1:7" ht="15">
      <c r="A320" s="45" t="s">
        <v>291</v>
      </c>
      <c r="B320" s="45">
        <v>356</v>
      </c>
      <c r="C320" s="407">
        <f>B320*1.07</f>
        <v>381</v>
      </c>
      <c r="D320" s="432">
        <f>C320/C321*100</f>
        <v>0.35</v>
      </c>
      <c r="E320" s="442">
        <v>0.001</v>
      </c>
      <c r="F320" s="420">
        <f>E320*D320/100</f>
        <v>0</v>
      </c>
      <c r="G320" s="426"/>
    </row>
    <row r="321" spans="1:8" ht="15">
      <c r="A321" s="412" t="s">
        <v>528</v>
      </c>
      <c r="B321" s="412">
        <f>SUM(B317:B320)</f>
        <v>96546</v>
      </c>
      <c r="C321" s="414">
        <f>SUM(C317:C320)</f>
        <v>108977</v>
      </c>
      <c r="D321" s="429">
        <f>SUM(D317:D320)</f>
        <v>100</v>
      </c>
      <c r="E321" s="43"/>
      <c r="F321" s="434">
        <f>SUM(F317:F320)</f>
        <v>2.217</v>
      </c>
      <c r="G321" s="435"/>
      <c r="H321">
        <v>45</v>
      </c>
    </row>
    <row r="322" spans="1:7" ht="15">
      <c r="A322" s="805" t="s">
        <v>1685</v>
      </c>
      <c r="B322" s="805"/>
      <c r="C322" s="805"/>
      <c r="D322" s="805"/>
      <c r="E322" s="805"/>
      <c r="F322" s="805"/>
      <c r="G322" s="805"/>
    </row>
    <row r="323" spans="1:7" ht="15">
      <c r="A323" s="805" t="s">
        <v>600</v>
      </c>
      <c r="B323" s="805"/>
      <c r="C323" s="805"/>
      <c r="D323" s="805"/>
      <c r="E323" s="805"/>
      <c r="F323" s="805"/>
      <c r="G323" s="805"/>
    </row>
    <row r="324" spans="1:7" ht="15">
      <c r="A324" s="401" t="s">
        <v>525</v>
      </c>
      <c r="B324" s="401">
        <v>38075</v>
      </c>
      <c r="C324" s="437">
        <f>1.15*B324</f>
        <v>43786</v>
      </c>
      <c r="D324" s="438">
        <f>C324/C328*100</f>
        <v>64.13</v>
      </c>
      <c r="E324" s="404">
        <v>2.313</v>
      </c>
      <c r="F324" s="439">
        <f>E324*D324/100</f>
        <v>1.483</v>
      </c>
      <c r="G324" s="440"/>
    </row>
    <row r="325" spans="1:7" ht="15">
      <c r="A325" s="45" t="s">
        <v>526</v>
      </c>
      <c r="B325" s="45">
        <v>14859</v>
      </c>
      <c r="C325" s="407">
        <f>B325*1.15</f>
        <v>17088</v>
      </c>
      <c r="D325" s="432">
        <f>C325/C328*100</f>
        <v>25.03</v>
      </c>
      <c r="E325" s="409">
        <v>1.957</v>
      </c>
      <c r="F325" s="420">
        <f>E325*D325/100</f>
        <v>0.49</v>
      </c>
      <c r="G325" s="426"/>
    </row>
    <row r="326" spans="1:7" ht="15">
      <c r="A326" s="45" t="s">
        <v>527</v>
      </c>
      <c r="B326" s="45">
        <v>5740</v>
      </c>
      <c r="C326" s="407">
        <f>B326*1.11</f>
        <v>6371</v>
      </c>
      <c r="D326" s="432">
        <f>C326/C328*100</f>
        <v>9.33</v>
      </c>
      <c r="E326" s="442">
        <f>'мат.'!H189</f>
        <v>5.531</v>
      </c>
      <c r="F326" s="420">
        <f>E326*D326/100</f>
        <v>0.516</v>
      </c>
      <c r="G326" s="426"/>
    </row>
    <row r="327" spans="1:7" ht="15">
      <c r="A327" s="45" t="s">
        <v>291</v>
      </c>
      <c r="B327" s="45">
        <v>965</v>
      </c>
      <c r="C327" s="407">
        <f>B327*1.07</f>
        <v>1033</v>
      </c>
      <c r="D327" s="432">
        <f>C327/C328*100</f>
        <v>1.51</v>
      </c>
      <c r="E327" s="442">
        <f>'амортиз.'!H62</f>
        <v>1.844</v>
      </c>
      <c r="F327" s="420">
        <f>E327*D327/100</f>
        <v>0.028</v>
      </c>
      <c r="G327" s="426"/>
    </row>
    <row r="328" spans="1:8" ht="15">
      <c r="A328" s="412" t="s">
        <v>528</v>
      </c>
      <c r="B328" s="412">
        <f>SUM(B324:B327)</f>
        <v>59639</v>
      </c>
      <c r="C328" s="414">
        <f>SUM(C324:C327)</f>
        <v>68278</v>
      </c>
      <c r="D328" s="429">
        <f>SUM(D324:D327)</f>
        <v>100</v>
      </c>
      <c r="E328" s="43"/>
      <c r="F328" s="434">
        <f>SUM(F324:F327)</f>
        <v>2.517</v>
      </c>
      <c r="G328" s="435"/>
      <c r="H328">
        <v>46</v>
      </c>
    </row>
    <row r="329" spans="1:7" ht="15">
      <c r="A329" s="805" t="s">
        <v>1686</v>
      </c>
      <c r="B329" s="805"/>
      <c r="C329" s="805"/>
      <c r="D329" s="805"/>
      <c r="E329" s="805"/>
      <c r="F329" s="805"/>
      <c r="G329" s="805"/>
    </row>
    <row r="330" spans="1:7" ht="15">
      <c r="A330" s="805" t="s">
        <v>753</v>
      </c>
      <c r="B330" s="805"/>
      <c r="C330" s="805"/>
      <c r="D330" s="805"/>
      <c r="E330" s="805"/>
      <c r="F330" s="805"/>
      <c r="G330" s="805"/>
    </row>
    <row r="331" spans="1:7" ht="15">
      <c r="A331" s="401" t="s">
        <v>525</v>
      </c>
      <c r="B331" s="401">
        <v>28880</v>
      </c>
      <c r="C331" s="437">
        <f>1.15*B331</f>
        <v>33212</v>
      </c>
      <c r="D331" s="438">
        <f>C331/C335*100</f>
        <v>63.28</v>
      </c>
      <c r="E331" s="404">
        <v>2.313</v>
      </c>
      <c r="F331" s="439">
        <f>E331*D331/100</f>
        <v>1.464</v>
      </c>
      <c r="G331" s="440"/>
    </row>
    <row r="332" spans="1:7" ht="15">
      <c r="A332" s="45" t="s">
        <v>526</v>
      </c>
      <c r="B332" s="45">
        <v>11252</v>
      </c>
      <c r="C332" s="407">
        <f>B332*1.15</f>
        <v>12940</v>
      </c>
      <c r="D332" s="432">
        <f>C332/C335*100</f>
        <v>24.65</v>
      </c>
      <c r="E332" s="409">
        <v>1.957</v>
      </c>
      <c r="F332" s="420">
        <f>E332*D332/100</f>
        <v>0.482</v>
      </c>
      <c r="G332" s="426"/>
    </row>
    <row r="333" spans="1:7" ht="15">
      <c r="A333" s="45" t="s">
        <v>527</v>
      </c>
      <c r="B333" s="45">
        <v>4750</v>
      </c>
      <c r="C333" s="407">
        <f>B333*1.11</f>
        <v>5273</v>
      </c>
      <c r="D333" s="432">
        <f>C333/C335*100</f>
        <v>10.05</v>
      </c>
      <c r="E333" s="442">
        <f>'мат.'!H196</f>
        <v>0.551</v>
      </c>
      <c r="F333" s="420">
        <f>E333*D333/100</f>
        <v>0.055</v>
      </c>
      <c r="G333" s="426"/>
    </row>
    <row r="334" spans="1:7" ht="15">
      <c r="A334" s="45" t="s">
        <v>291</v>
      </c>
      <c r="B334" s="45">
        <v>991</v>
      </c>
      <c r="C334" s="407">
        <f>B334*1.07</f>
        <v>1060</v>
      </c>
      <c r="D334" s="432">
        <f>C334/C335*100</f>
        <v>2.02</v>
      </c>
      <c r="E334" s="442">
        <f>'амортиз.'!H62</f>
        <v>1.844</v>
      </c>
      <c r="F334" s="420">
        <f>E334*D334/100</f>
        <v>0.037</v>
      </c>
      <c r="G334" s="426"/>
    </row>
    <row r="335" spans="1:8" ht="15">
      <c r="A335" s="412" t="s">
        <v>528</v>
      </c>
      <c r="B335" s="412">
        <f>SUM(B331:B334)</f>
        <v>45873</v>
      </c>
      <c r="C335" s="414">
        <f>SUM(C331:C334)</f>
        <v>52485</v>
      </c>
      <c r="D335" s="429">
        <f>SUM(D331:D334)</f>
        <v>100</v>
      </c>
      <c r="E335" s="43"/>
      <c r="F335" s="434">
        <f>SUM(F331:F334)</f>
        <v>2.038</v>
      </c>
      <c r="G335" s="435"/>
      <c r="H335">
        <v>47</v>
      </c>
    </row>
    <row r="336" spans="1:7" ht="15">
      <c r="A336" s="805" t="s">
        <v>1687</v>
      </c>
      <c r="B336" s="805"/>
      <c r="C336" s="805"/>
      <c r="D336" s="805"/>
      <c r="E336" s="805"/>
      <c r="F336" s="805"/>
      <c r="G336" s="805"/>
    </row>
    <row r="337" spans="1:7" ht="15">
      <c r="A337" s="805" t="s">
        <v>752</v>
      </c>
      <c r="B337" s="805"/>
      <c r="C337" s="805"/>
      <c r="D337" s="805"/>
      <c r="E337" s="805"/>
      <c r="F337" s="805"/>
      <c r="G337" s="805"/>
    </row>
    <row r="338" spans="1:7" ht="15">
      <c r="A338" s="401" t="s">
        <v>525</v>
      </c>
      <c r="B338" s="401">
        <v>50851</v>
      </c>
      <c r="C338" s="437">
        <f>1.15*B338</f>
        <v>58479</v>
      </c>
      <c r="D338" s="438">
        <f>C338/C342*100</f>
        <v>47.83</v>
      </c>
      <c r="E338" s="404">
        <v>2.313</v>
      </c>
      <c r="F338" s="439">
        <f>E338*D338/100</f>
        <v>1.106</v>
      </c>
      <c r="G338" s="440"/>
    </row>
    <row r="339" spans="1:7" ht="15">
      <c r="A339" s="45" t="s">
        <v>526</v>
      </c>
      <c r="B339" s="45">
        <v>19863</v>
      </c>
      <c r="C339" s="407">
        <f>B339*1.15</f>
        <v>22842</v>
      </c>
      <c r="D339" s="432">
        <f>C339/C342*100</f>
        <v>18.68</v>
      </c>
      <c r="E339" s="409">
        <v>1.957</v>
      </c>
      <c r="F339" s="420">
        <f>E339*D339/100</f>
        <v>0.366</v>
      </c>
      <c r="G339" s="426"/>
    </row>
    <row r="340" spans="1:7" ht="15">
      <c r="A340" s="45" t="s">
        <v>527</v>
      </c>
      <c r="B340" s="45">
        <v>30785</v>
      </c>
      <c r="C340" s="407">
        <f>B340*1.11</f>
        <v>34171</v>
      </c>
      <c r="D340" s="432">
        <f>C340/C342*100</f>
        <v>27.95</v>
      </c>
      <c r="E340" s="442">
        <f>'мат.'!H203</f>
        <v>0.611</v>
      </c>
      <c r="F340" s="420">
        <f>E340*D340/100</f>
        <v>0.171</v>
      </c>
      <c r="G340" s="426"/>
    </row>
    <row r="341" spans="1:7" ht="15">
      <c r="A341" s="45" t="s">
        <v>291</v>
      </c>
      <c r="B341" s="45">
        <v>6325</v>
      </c>
      <c r="C341" s="407">
        <f>B341*1.07</f>
        <v>6768</v>
      </c>
      <c r="D341" s="432">
        <f>C341/C342*100</f>
        <v>5.54</v>
      </c>
      <c r="E341" s="442">
        <f>'амортиз.'!H67</f>
        <v>2.134</v>
      </c>
      <c r="F341" s="420">
        <f>E341*D341/100</f>
        <v>0.118</v>
      </c>
      <c r="G341" s="426"/>
    </row>
    <row r="342" spans="1:8" ht="15">
      <c r="A342" s="412" t="s">
        <v>528</v>
      </c>
      <c r="B342" s="412">
        <f>SUM(B338:B341)</f>
        <v>107824</v>
      </c>
      <c r="C342" s="414">
        <f>SUM(C338:C341)</f>
        <v>122260</v>
      </c>
      <c r="D342" s="429">
        <f>SUM(D338:D341)</f>
        <v>100</v>
      </c>
      <c r="E342" s="43"/>
      <c r="F342" s="434">
        <f>SUM(F338:F341)</f>
        <v>1.761</v>
      </c>
      <c r="G342" s="435"/>
      <c r="H342">
        <v>48</v>
      </c>
    </row>
    <row r="343" spans="1:7" ht="15">
      <c r="A343" s="805" t="s">
        <v>1688</v>
      </c>
      <c r="B343" s="805"/>
      <c r="C343" s="805"/>
      <c r="D343" s="805"/>
      <c r="E343" s="805"/>
      <c r="F343" s="805"/>
      <c r="G343" s="805"/>
    </row>
    <row r="344" spans="1:7" ht="15">
      <c r="A344" s="805" t="s">
        <v>754</v>
      </c>
      <c r="B344" s="805"/>
      <c r="C344" s="805"/>
      <c r="D344" s="805"/>
      <c r="E344" s="805"/>
      <c r="F344" s="805"/>
      <c r="G344" s="805"/>
    </row>
    <row r="345" spans="1:7" ht="15">
      <c r="A345" s="401" t="s">
        <v>525</v>
      </c>
      <c r="B345" s="401">
        <v>62078</v>
      </c>
      <c r="C345" s="437">
        <f>1.15*B345</f>
        <v>71390</v>
      </c>
      <c r="D345" s="438">
        <f>C345/C349*100</f>
        <v>41.33</v>
      </c>
      <c r="E345" s="404">
        <v>2.313</v>
      </c>
      <c r="F345" s="439">
        <f>E345*D345/100</f>
        <v>0.956</v>
      </c>
      <c r="G345" s="440"/>
    </row>
    <row r="346" spans="1:7" ht="15">
      <c r="A346" s="45" t="s">
        <v>526</v>
      </c>
      <c r="B346" s="45">
        <v>24232</v>
      </c>
      <c r="C346" s="407">
        <f>B346*1.15</f>
        <v>27867</v>
      </c>
      <c r="D346" s="432">
        <f>C346/C349*100</f>
        <v>16.13</v>
      </c>
      <c r="E346" s="409">
        <v>1.957</v>
      </c>
      <c r="F346" s="420">
        <f>E346*D346/100</f>
        <v>0.316</v>
      </c>
      <c r="G346" s="426"/>
    </row>
    <row r="347" spans="1:7" ht="15">
      <c r="A347" s="45" t="s">
        <v>527</v>
      </c>
      <c r="B347" s="45">
        <v>54965</v>
      </c>
      <c r="C347" s="407">
        <f>B347*1.11</f>
        <v>61011</v>
      </c>
      <c r="D347" s="432">
        <f>C347/C349*100</f>
        <v>35.32</v>
      </c>
      <c r="E347" s="442">
        <f>'мат.'!H210</f>
        <v>0.551</v>
      </c>
      <c r="F347" s="420">
        <f>E347*D347/100</f>
        <v>0.195</v>
      </c>
      <c r="G347" s="426"/>
    </row>
    <row r="348" spans="1:7" ht="15">
      <c r="A348" s="45" t="s">
        <v>291</v>
      </c>
      <c r="B348" s="45">
        <v>11659</v>
      </c>
      <c r="C348" s="407">
        <f>B348*1.07</f>
        <v>12475</v>
      </c>
      <c r="D348" s="432">
        <f>C348/C349*100</f>
        <v>7.22</v>
      </c>
      <c r="E348" s="442">
        <v>0.001</v>
      </c>
      <c r="F348" s="420">
        <f>E348*D348/100</f>
        <v>0</v>
      </c>
      <c r="G348" s="426"/>
    </row>
    <row r="349" spans="1:8" ht="15">
      <c r="A349" s="412" t="s">
        <v>528</v>
      </c>
      <c r="B349" s="412">
        <f>SUM(B345:B348)</f>
        <v>152934</v>
      </c>
      <c r="C349" s="414">
        <f>SUM(C345:C348)</f>
        <v>172743</v>
      </c>
      <c r="D349" s="429">
        <f>SUM(D345:D348)</f>
        <v>100</v>
      </c>
      <c r="E349" s="43"/>
      <c r="F349" s="434">
        <f>SUM(F345:F348)</f>
        <v>1.467</v>
      </c>
      <c r="G349" s="435"/>
      <c r="H349">
        <v>49</v>
      </c>
    </row>
    <row r="350" spans="1:7" ht="15">
      <c r="A350" s="805" t="s">
        <v>1689</v>
      </c>
      <c r="B350" s="805"/>
      <c r="C350" s="805"/>
      <c r="D350" s="805"/>
      <c r="E350" s="805"/>
      <c r="F350" s="805"/>
      <c r="G350" s="805"/>
    </row>
    <row r="351" spans="1:7" ht="15">
      <c r="A351" s="805" t="s">
        <v>755</v>
      </c>
      <c r="B351" s="805"/>
      <c r="C351" s="805"/>
      <c r="D351" s="805"/>
      <c r="E351" s="805"/>
      <c r="F351" s="805"/>
      <c r="G351" s="805"/>
    </row>
    <row r="352" spans="1:7" ht="15">
      <c r="A352" s="401" t="s">
        <v>525</v>
      </c>
      <c r="B352" s="401">
        <v>62078</v>
      </c>
      <c r="C352" s="437">
        <f>1.15*B352</f>
        <v>71390</v>
      </c>
      <c r="D352" s="438">
        <f>C352/C356*100</f>
        <v>38</v>
      </c>
      <c r="E352" s="404">
        <v>2.313</v>
      </c>
      <c r="F352" s="439">
        <f>E352*D352/100</f>
        <v>0.879</v>
      </c>
      <c r="G352" s="440"/>
    </row>
    <row r="353" spans="1:7" ht="15">
      <c r="A353" s="45" t="s">
        <v>526</v>
      </c>
      <c r="B353" s="45">
        <v>24232</v>
      </c>
      <c r="C353" s="407">
        <f>B353*1.15</f>
        <v>27867</v>
      </c>
      <c r="D353" s="432">
        <f>C353/C356*100</f>
        <v>14.83</v>
      </c>
      <c r="E353" s="409">
        <v>1.957</v>
      </c>
      <c r="F353" s="420">
        <f>E353*D353/100</f>
        <v>0.29</v>
      </c>
      <c r="G353" s="426"/>
    </row>
    <row r="354" spans="1:7" ht="15">
      <c r="A354" s="45" t="s">
        <v>527</v>
      </c>
      <c r="B354" s="45">
        <v>68580</v>
      </c>
      <c r="C354" s="407">
        <f>B354*1.11</f>
        <v>76124</v>
      </c>
      <c r="D354" s="432">
        <f>C354/C356*100</f>
        <v>40.52</v>
      </c>
      <c r="E354" s="442">
        <f>'мат.'!H210</f>
        <v>0.551</v>
      </c>
      <c r="F354" s="420">
        <f>E354*D354/100</f>
        <v>0.223</v>
      </c>
      <c r="G354" s="426"/>
    </row>
    <row r="355" spans="1:7" ht="15">
      <c r="A355" s="45" t="s">
        <v>291</v>
      </c>
      <c r="B355" s="45">
        <v>11659</v>
      </c>
      <c r="C355" s="407">
        <f>B355*1.07</f>
        <v>12475</v>
      </c>
      <c r="D355" s="432">
        <f>C355/C356*100</f>
        <v>6.64</v>
      </c>
      <c r="E355" s="442">
        <v>0.001</v>
      </c>
      <c r="F355" s="420">
        <f>E355*D355/100</f>
        <v>0</v>
      </c>
      <c r="G355" s="426"/>
    </row>
    <row r="356" spans="1:8" ht="15">
      <c r="A356" s="412" t="s">
        <v>528</v>
      </c>
      <c r="B356" s="412">
        <f>SUM(B352:B355)</f>
        <v>166549</v>
      </c>
      <c r="C356" s="414">
        <f>SUM(C352:C355)</f>
        <v>187856</v>
      </c>
      <c r="D356" s="429">
        <f>SUM(D352:D355)</f>
        <v>100</v>
      </c>
      <c r="E356" s="43"/>
      <c r="F356" s="434">
        <f>SUM(F352:F355)</f>
        <v>1.392</v>
      </c>
      <c r="G356" s="435"/>
      <c r="H356">
        <v>50</v>
      </c>
    </row>
    <row r="357" spans="1:7" ht="15">
      <c r="A357" s="805" t="s">
        <v>1690</v>
      </c>
      <c r="B357" s="805"/>
      <c r="C357" s="805"/>
      <c r="D357" s="805"/>
      <c r="E357" s="805"/>
      <c r="F357" s="805"/>
      <c r="G357" s="805"/>
    </row>
    <row r="358" spans="1:7" ht="15">
      <c r="A358" s="805" t="s">
        <v>756</v>
      </c>
      <c r="B358" s="805"/>
      <c r="C358" s="805"/>
      <c r="D358" s="805"/>
      <c r="E358" s="805"/>
      <c r="F358" s="805"/>
      <c r="G358" s="805"/>
    </row>
    <row r="359" spans="1:7" ht="15">
      <c r="A359" s="401" t="s">
        <v>525</v>
      </c>
      <c r="B359" s="401">
        <v>10312</v>
      </c>
      <c r="C359" s="437">
        <f>1.15*B359</f>
        <v>11859</v>
      </c>
      <c r="D359" s="438">
        <f>C359/C362*100</f>
        <v>22.81</v>
      </c>
      <c r="E359" s="404">
        <v>2.313</v>
      </c>
      <c r="F359" s="439">
        <f>E359*D359/100</f>
        <v>0.528</v>
      </c>
      <c r="G359" s="440"/>
    </row>
    <row r="360" spans="1:7" ht="15">
      <c r="A360" s="45" t="s">
        <v>526</v>
      </c>
      <c r="B360" s="45">
        <v>4013</v>
      </c>
      <c r="C360" s="407">
        <f>B360*1.15</f>
        <v>4615</v>
      </c>
      <c r="D360" s="432">
        <f>C360/C362*100</f>
        <v>8.88</v>
      </c>
      <c r="E360" s="409">
        <v>1.957</v>
      </c>
      <c r="F360" s="420">
        <f>E360*D360/100</f>
        <v>0.174</v>
      </c>
      <c r="G360" s="426"/>
    </row>
    <row r="361" spans="1:7" ht="15">
      <c r="A361" s="45" t="s">
        <v>527</v>
      </c>
      <c r="B361" s="45">
        <v>32004</v>
      </c>
      <c r="C361" s="407">
        <f>B361*1.11</f>
        <v>35524</v>
      </c>
      <c r="D361" s="432">
        <f>C361/C362*100</f>
        <v>68.32</v>
      </c>
      <c r="E361" s="442">
        <f>'мат.'!H215</f>
        <v>0.695</v>
      </c>
      <c r="F361" s="420">
        <f>E361*D361/100</f>
        <v>0.475</v>
      </c>
      <c r="G361" s="426"/>
    </row>
    <row r="362" spans="1:8" ht="15">
      <c r="A362" s="412" t="s">
        <v>528</v>
      </c>
      <c r="B362" s="412">
        <f>SUM(B359:B361)</f>
        <v>46329</v>
      </c>
      <c r="C362" s="414">
        <f>SUM(C359:C361)</f>
        <v>51998</v>
      </c>
      <c r="D362" s="429">
        <f>SUM(D359:D361)</f>
        <v>100</v>
      </c>
      <c r="E362" s="43"/>
      <c r="F362" s="434">
        <f>SUM(F359:F361)</f>
        <v>1.177</v>
      </c>
      <c r="G362" s="435"/>
      <c r="H362">
        <v>51</v>
      </c>
    </row>
    <row r="363" spans="1:7" ht="15">
      <c r="A363" s="805" t="s">
        <v>1691</v>
      </c>
      <c r="B363" s="805"/>
      <c r="C363" s="805"/>
      <c r="D363" s="805"/>
      <c r="E363" s="805"/>
      <c r="F363" s="805"/>
      <c r="G363" s="805"/>
    </row>
    <row r="364" spans="1:7" ht="15">
      <c r="A364" s="805" t="s">
        <v>757</v>
      </c>
      <c r="B364" s="805"/>
      <c r="C364" s="805"/>
      <c r="D364" s="805"/>
      <c r="E364" s="805"/>
      <c r="F364" s="805"/>
      <c r="G364" s="805"/>
    </row>
    <row r="365" spans="1:7" ht="15">
      <c r="A365" s="401" t="s">
        <v>525</v>
      </c>
      <c r="B365" s="401">
        <v>10312</v>
      </c>
      <c r="C365" s="437">
        <f>1.15*B365</f>
        <v>11859</v>
      </c>
      <c r="D365" s="438">
        <f>C365/C368*100</f>
        <v>13.56</v>
      </c>
      <c r="E365" s="404">
        <v>2.313</v>
      </c>
      <c r="F365" s="439">
        <f>E365*D365/100</f>
        <v>0.314</v>
      </c>
      <c r="G365" s="440"/>
    </row>
    <row r="366" spans="1:7" ht="15">
      <c r="A366" s="45" t="s">
        <v>526</v>
      </c>
      <c r="B366" s="45">
        <v>4013</v>
      </c>
      <c r="C366" s="407">
        <f>B366*1.15</f>
        <v>4615</v>
      </c>
      <c r="D366" s="432">
        <f>C366/C368*100</f>
        <v>5.28</v>
      </c>
      <c r="E366" s="409">
        <v>1.957</v>
      </c>
      <c r="F366" s="420">
        <f>E366*D366/100</f>
        <v>0.103</v>
      </c>
      <c r="G366" s="426"/>
    </row>
    <row r="367" spans="1:7" ht="15">
      <c r="A367" s="45" t="s">
        <v>527</v>
      </c>
      <c r="B367" s="45">
        <v>63932</v>
      </c>
      <c r="C367" s="407">
        <f>B367*1.11</f>
        <v>70965</v>
      </c>
      <c r="D367" s="432">
        <f>C367/C368*100</f>
        <v>81.16</v>
      </c>
      <c r="E367" s="442">
        <f>'мат.'!H215</f>
        <v>0.695</v>
      </c>
      <c r="F367" s="420">
        <f>E367*D367/100</f>
        <v>0.564</v>
      </c>
      <c r="G367" s="426"/>
    </row>
    <row r="368" spans="1:8" ht="15">
      <c r="A368" s="412" t="s">
        <v>528</v>
      </c>
      <c r="B368" s="412">
        <f>SUM(B365:B367)</f>
        <v>78257</v>
      </c>
      <c r="C368" s="414">
        <f>SUM(C365:C367)</f>
        <v>87439</v>
      </c>
      <c r="D368" s="429">
        <f>SUM(D365:D367)</f>
        <v>100</v>
      </c>
      <c r="E368" s="43"/>
      <c r="F368" s="434">
        <f>SUM(F365:F367)</f>
        <v>0.981</v>
      </c>
      <c r="G368" s="435"/>
      <c r="H368">
        <v>52</v>
      </c>
    </row>
    <row r="369" spans="1:7" ht="15">
      <c r="A369" s="805" t="s">
        <v>1692</v>
      </c>
      <c r="B369" s="805"/>
      <c r="C369" s="805"/>
      <c r="D369" s="805"/>
      <c r="E369" s="805"/>
      <c r="F369" s="805"/>
      <c r="G369" s="805"/>
    </row>
    <row r="370" spans="1:7" ht="15">
      <c r="A370" s="805" t="s">
        <v>759</v>
      </c>
      <c r="B370" s="805"/>
      <c r="C370" s="805"/>
      <c r="D370" s="805"/>
      <c r="E370" s="805"/>
      <c r="F370" s="805"/>
      <c r="G370" s="805"/>
    </row>
    <row r="371" spans="1:7" ht="15">
      <c r="A371" s="401" t="s">
        <v>525</v>
      </c>
      <c r="B371" s="401">
        <v>22835</v>
      </c>
      <c r="C371" s="437">
        <f>1.15*B371</f>
        <v>26260</v>
      </c>
      <c r="D371" s="438">
        <f>C371/C375*100</f>
        <v>50.35</v>
      </c>
      <c r="E371" s="404">
        <v>2.313</v>
      </c>
      <c r="F371" s="439">
        <f>E371*D371/100</f>
        <v>1.165</v>
      </c>
      <c r="G371" s="440"/>
    </row>
    <row r="372" spans="1:7" ht="15">
      <c r="A372" s="45" t="s">
        <v>526</v>
      </c>
      <c r="B372" s="45">
        <v>8915</v>
      </c>
      <c r="C372" s="407">
        <f>B372*1.15</f>
        <v>10252</v>
      </c>
      <c r="D372" s="432">
        <f>C372/C375*100</f>
        <v>19.66</v>
      </c>
      <c r="E372" s="409">
        <v>1.957</v>
      </c>
      <c r="F372" s="420">
        <f>E372*D372/100</f>
        <v>0.385</v>
      </c>
      <c r="G372" s="426"/>
    </row>
    <row r="373" spans="1:7" ht="15">
      <c r="A373" s="45" t="s">
        <v>527</v>
      </c>
      <c r="B373" s="45">
        <v>11862</v>
      </c>
      <c r="C373" s="407">
        <f>B373*1.11</f>
        <v>13167</v>
      </c>
      <c r="D373" s="432">
        <f>C373/C375*100</f>
        <v>25.25</v>
      </c>
      <c r="E373" s="442">
        <f>'мат.'!H222</f>
        <v>0.554</v>
      </c>
      <c r="F373" s="420">
        <f>E373*D373/100</f>
        <v>0.14</v>
      </c>
      <c r="G373" s="426"/>
    </row>
    <row r="374" spans="1:7" ht="15">
      <c r="A374" s="45" t="s">
        <v>291</v>
      </c>
      <c r="B374" s="45">
        <v>2311</v>
      </c>
      <c r="C374" s="407">
        <f>B374*1.07</f>
        <v>2473</v>
      </c>
      <c r="D374" s="432">
        <f>C374/C375*100</f>
        <v>4.74</v>
      </c>
      <c r="E374" s="442">
        <f>'амортиз.'!H71</f>
        <v>0.739</v>
      </c>
      <c r="F374" s="420">
        <f>E374*D374/100</f>
        <v>0.035</v>
      </c>
      <c r="G374" s="426"/>
    </row>
    <row r="375" spans="1:8" ht="15">
      <c r="A375" s="412" t="s">
        <v>528</v>
      </c>
      <c r="B375" s="412">
        <f>SUM(B371:B374)</f>
        <v>45923</v>
      </c>
      <c r="C375" s="414">
        <f>SUM(C371:C374)</f>
        <v>52152</v>
      </c>
      <c r="D375" s="429">
        <f>SUM(D371:D374)</f>
        <v>100</v>
      </c>
      <c r="E375" s="43"/>
      <c r="F375" s="434">
        <f>SUM(F371:F374)</f>
        <v>1.725</v>
      </c>
      <c r="G375" s="435"/>
      <c r="H375">
        <v>53</v>
      </c>
    </row>
    <row r="376" spans="1:7" ht="15">
      <c r="A376" s="805" t="s">
        <v>1708</v>
      </c>
      <c r="B376" s="805"/>
      <c r="C376" s="805"/>
      <c r="D376" s="805"/>
      <c r="E376" s="805"/>
      <c r="F376" s="805"/>
      <c r="G376" s="805"/>
    </row>
    <row r="377" spans="1:7" ht="15">
      <c r="A377" s="805" t="s">
        <v>942</v>
      </c>
      <c r="B377" s="805"/>
      <c r="C377" s="805"/>
      <c r="D377" s="805"/>
      <c r="E377" s="805"/>
      <c r="F377" s="805"/>
      <c r="G377" s="805"/>
    </row>
    <row r="378" spans="1:7" ht="15">
      <c r="A378" s="401" t="s">
        <v>525</v>
      </c>
      <c r="B378" s="401">
        <v>22864</v>
      </c>
      <c r="C378" s="437">
        <f>1.15*B378</f>
        <v>26294</v>
      </c>
      <c r="D378" s="443">
        <f>C378/C380*100</f>
        <v>71.94</v>
      </c>
      <c r="E378" s="404">
        <v>2.313</v>
      </c>
      <c r="F378" s="439">
        <f>E378*D378/100</f>
        <v>1.664</v>
      </c>
      <c r="G378" s="440"/>
    </row>
    <row r="379" spans="1:7" ht="15">
      <c r="A379" s="45" t="s">
        <v>526</v>
      </c>
      <c r="B379" s="45">
        <v>8917</v>
      </c>
      <c r="C379" s="444">
        <f>1.15*B379</f>
        <v>10255</v>
      </c>
      <c r="D379" s="445">
        <f>C379/C380*100</f>
        <v>28.06</v>
      </c>
      <c r="E379" s="409">
        <v>1.957</v>
      </c>
      <c r="F379" s="420">
        <f>E379*D379/100</f>
        <v>0.549</v>
      </c>
      <c r="G379" s="426"/>
    </row>
    <row r="380" spans="1:8" ht="15">
      <c r="A380" s="412" t="s">
        <v>528</v>
      </c>
      <c r="B380" s="412">
        <f>SUM(B378:B379)</f>
        <v>31781</v>
      </c>
      <c r="C380" s="414">
        <f>SUM(C378:C379)</f>
        <v>36549</v>
      </c>
      <c r="D380" s="446">
        <f>SUM(D378:D379)</f>
        <v>100</v>
      </c>
      <c r="E380" s="447"/>
      <c r="F380" s="434">
        <f>SUM(F378:F379)</f>
        <v>2.213</v>
      </c>
      <c r="G380" s="435"/>
      <c r="H380">
        <v>54</v>
      </c>
    </row>
    <row r="381" spans="1:7" ht="15">
      <c r="A381" s="805" t="s">
        <v>1709</v>
      </c>
      <c r="B381" s="805"/>
      <c r="C381" s="805"/>
      <c r="D381" s="805"/>
      <c r="E381" s="805"/>
      <c r="F381" s="805"/>
      <c r="G381" s="805"/>
    </row>
    <row r="382" spans="1:7" ht="15">
      <c r="A382" s="805" t="s">
        <v>1254</v>
      </c>
      <c r="B382" s="805"/>
      <c r="C382" s="805"/>
      <c r="D382" s="805"/>
      <c r="E382" s="805"/>
      <c r="F382" s="805"/>
      <c r="G382" s="805"/>
    </row>
    <row r="383" spans="1:7" ht="15">
      <c r="A383" s="808" t="s">
        <v>1256</v>
      </c>
      <c r="B383" s="808"/>
      <c r="C383" s="808"/>
      <c r="D383" s="808"/>
      <c r="E383" s="808"/>
      <c r="F383" s="808"/>
      <c r="G383" s="808"/>
    </row>
    <row r="384" spans="1:7" ht="15">
      <c r="A384" s="45" t="s">
        <v>525</v>
      </c>
      <c r="B384" s="45">
        <v>13589</v>
      </c>
      <c r="C384" s="407">
        <f>B384*1.15</f>
        <v>15627</v>
      </c>
      <c r="D384" s="432">
        <f>C384/C388*100</f>
        <v>31.22</v>
      </c>
      <c r="E384" s="404">
        <v>2.313</v>
      </c>
      <c r="F384" s="442">
        <f>E384*D384/100</f>
        <v>0.722</v>
      </c>
      <c r="G384" s="406"/>
    </row>
    <row r="385" spans="1:7" ht="15">
      <c r="A385" s="45" t="s">
        <v>526</v>
      </c>
      <c r="B385" s="45">
        <v>5300</v>
      </c>
      <c r="C385" s="407">
        <f>B385*1.15</f>
        <v>6095</v>
      </c>
      <c r="D385" s="432">
        <f>C385/C388*100</f>
        <v>12.18</v>
      </c>
      <c r="E385" s="409">
        <v>1.957</v>
      </c>
      <c r="F385" s="420">
        <f>E385*D385/100</f>
        <v>0.238</v>
      </c>
      <c r="G385" s="426"/>
    </row>
    <row r="386" spans="1:7" ht="15">
      <c r="A386" s="45" t="s">
        <v>527</v>
      </c>
      <c r="B386" s="45">
        <v>21606</v>
      </c>
      <c r="C386" s="407">
        <f>B386*1.11</f>
        <v>23983</v>
      </c>
      <c r="D386" s="432">
        <f>C386/C388*100</f>
        <v>47.92</v>
      </c>
      <c r="E386" s="433">
        <f>'мат.'!H228</f>
        <v>0.684</v>
      </c>
      <c r="F386" s="420">
        <f>E386*D386/100</f>
        <v>0.328</v>
      </c>
      <c r="G386" s="426"/>
    </row>
    <row r="387" spans="1:7" ht="15">
      <c r="A387" s="69" t="s">
        <v>291</v>
      </c>
      <c r="B387" s="69">
        <v>4064</v>
      </c>
      <c r="C387" s="448">
        <f>B387*1.07</f>
        <v>4348</v>
      </c>
      <c r="D387" s="449">
        <f>C387/C388*100</f>
        <v>8.69</v>
      </c>
      <c r="E387" s="450">
        <f>'амортиз.'!H74</f>
        <v>0.757</v>
      </c>
      <c r="F387" s="428">
        <f>E387*D387/100</f>
        <v>0.066</v>
      </c>
      <c r="G387" s="451"/>
    </row>
    <row r="388" spans="1:8" ht="15">
      <c r="A388" s="69" t="s">
        <v>528</v>
      </c>
      <c r="B388" s="69">
        <f>SUM(B384:B387)</f>
        <v>44559</v>
      </c>
      <c r="C388" s="448">
        <f>SUM(C384:C387)</f>
        <v>50053</v>
      </c>
      <c r="D388" s="452">
        <f>SUM(D384:D387)</f>
        <v>100</v>
      </c>
      <c r="E388" s="41"/>
      <c r="F388" s="453">
        <f>SUM(F384:F387)</f>
        <v>1.354</v>
      </c>
      <c r="G388" s="451"/>
      <c r="H388">
        <v>55</v>
      </c>
    </row>
    <row r="389" spans="1:7" ht="15">
      <c r="A389" s="817" t="s">
        <v>1255</v>
      </c>
      <c r="B389" s="817"/>
      <c r="C389" s="817"/>
      <c r="D389" s="817"/>
      <c r="E389" s="817"/>
      <c r="F389" s="817"/>
      <c r="G389" s="817"/>
    </row>
    <row r="390" spans="1:7" ht="15">
      <c r="A390" s="808" t="s">
        <v>1257</v>
      </c>
      <c r="B390" s="808"/>
      <c r="C390" s="808"/>
      <c r="D390" s="808"/>
      <c r="E390" s="808"/>
      <c r="F390" s="808"/>
      <c r="G390" s="808"/>
    </row>
    <row r="391" spans="1:7" ht="15">
      <c r="A391" s="45" t="s">
        <v>525</v>
      </c>
      <c r="B391" s="45">
        <v>13868</v>
      </c>
      <c r="C391" s="407">
        <f>B391*1.15</f>
        <v>15948</v>
      </c>
      <c r="D391" s="432">
        <f>C391/C395*100</f>
        <v>29.38</v>
      </c>
      <c r="E391" s="404">
        <v>2.313</v>
      </c>
      <c r="F391" s="442">
        <f>E391*D391/100</f>
        <v>0.68</v>
      </c>
      <c r="G391" s="406"/>
    </row>
    <row r="392" spans="1:7" ht="15">
      <c r="A392" s="45" t="s">
        <v>526</v>
      </c>
      <c r="B392" s="45">
        <v>5409</v>
      </c>
      <c r="C392" s="407">
        <f>B392*1.15</f>
        <v>6220</v>
      </c>
      <c r="D392" s="432">
        <f>C392/C395*100</f>
        <v>11.46</v>
      </c>
      <c r="E392" s="409">
        <v>1.957</v>
      </c>
      <c r="F392" s="420">
        <f>E392*D392/100</f>
        <v>0.224</v>
      </c>
      <c r="G392" s="426"/>
    </row>
    <row r="393" spans="1:7" ht="15">
      <c r="A393" s="45" t="s">
        <v>527</v>
      </c>
      <c r="B393" s="45">
        <v>23841</v>
      </c>
      <c r="C393" s="407">
        <f>B393*1.11</f>
        <v>26464</v>
      </c>
      <c r="D393" s="432">
        <f>C393/C395*100</f>
        <v>48.75</v>
      </c>
      <c r="E393" s="433">
        <f>'мат.'!H228</f>
        <v>0.684</v>
      </c>
      <c r="F393" s="420">
        <f>E393*D393/100</f>
        <v>0.333</v>
      </c>
      <c r="G393" s="426"/>
    </row>
    <row r="394" spans="1:7" ht="15">
      <c r="A394" s="69" t="s">
        <v>291</v>
      </c>
      <c r="B394" s="69">
        <v>5283</v>
      </c>
      <c r="C394" s="448">
        <f>B394*1.07</f>
        <v>5653</v>
      </c>
      <c r="D394" s="449">
        <f>C394/C395*100</f>
        <v>10.41</v>
      </c>
      <c r="E394" s="450">
        <f>'амортиз.'!H74</f>
        <v>0.757</v>
      </c>
      <c r="F394" s="428">
        <f>E394*D394/100</f>
        <v>0.079</v>
      </c>
      <c r="G394" s="451"/>
    </row>
    <row r="395" spans="1:8" ht="15">
      <c r="A395" s="69" t="s">
        <v>528</v>
      </c>
      <c r="B395" s="69">
        <f>SUM(B391:B394)</f>
        <v>48401</v>
      </c>
      <c r="C395" s="448">
        <f>SUM(C391:C394)</f>
        <v>54285</v>
      </c>
      <c r="D395" s="452">
        <f>SUM(D391:D394)</f>
        <v>100</v>
      </c>
      <c r="E395" s="41"/>
      <c r="F395" s="453">
        <f>SUM(F391:F394)</f>
        <v>1.316</v>
      </c>
      <c r="G395" s="451"/>
      <c r="H395">
        <v>56</v>
      </c>
    </row>
    <row r="396" spans="1:7" ht="15">
      <c r="A396" s="805" t="s">
        <v>1710</v>
      </c>
      <c r="B396" s="805"/>
      <c r="C396" s="805"/>
      <c r="D396" s="805"/>
      <c r="E396" s="805"/>
      <c r="F396" s="805"/>
      <c r="G396" s="805"/>
    </row>
    <row r="397" spans="1:7" ht="15">
      <c r="A397" s="808" t="s">
        <v>451</v>
      </c>
      <c r="B397" s="808"/>
      <c r="C397" s="808"/>
      <c r="D397" s="808"/>
      <c r="E397" s="808"/>
      <c r="F397" s="808"/>
      <c r="G397" s="808"/>
    </row>
    <row r="398" spans="1:7" ht="15">
      <c r="A398" s="45" t="s">
        <v>525</v>
      </c>
      <c r="B398" s="45">
        <v>620</v>
      </c>
      <c r="C398" s="407">
        <f>B398*1.15</f>
        <v>713</v>
      </c>
      <c r="D398" s="432">
        <f>C398/C402*100</f>
        <v>9.9</v>
      </c>
      <c r="E398" s="404">
        <v>2.313</v>
      </c>
      <c r="F398" s="442">
        <f>E398*D398/100</f>
        <v>0.229</v>
      </c>
      <c r="G398" s="406"/>
    </row>
    <row r="399" spans="1:7" ht="15">
      <c r="A399" s="45" t="s">
        <v>526</v>
      </c>
      <c r="B399" s="45">
        <v>242</v>
      </c>
      <c r="C399" s="407">
        <f>B399*1.15</f>
        <v>278</v>
      </c>
      <c r="D399" s="432">
        <f>C399/C402*100</f>
        <v>3.86</v>
      </c>
      <c r="E399" s="409">
        <v>1.957</v>
      </c>
      <c r="F399" s="420">
        <f>E399*D399/100</f>
        <v>0.076</v>
      </c>
      <c r="G399" s="426"/>
    </row>
    <row r="400" spans="1:7" ht="15">
      <c r="A400" s="45" t="s">
        <v>527</v>
      </c>
      <c r="B400" s="45">
        <v>3919</v>
      </c>
      <c r="C400" s="407">
        <f>B400*1.11</f>
        <v>4350</v>
      </c>
      <c r="D400" s="432">
        <f>C400/C402*100</f>
        <v>60.39</v>
      </c>
      <c r="E400" s="433">
        <f>'мат.'!H233</f>
        <v>0.633</v>
      </c>
      <c r="F400" s="420">
        <f>E400*D400/100</f>
        <v>0.382</v>
      </c>
      <c r="G400" s="426"/>
    </row>
    <row r="401" spans="1:7" ht="15">
      <c r="A401" s="69" t="s">
        <v>291</v>
      </c>
      <c r="B401" s="69">
        <v>1740</v>
      </c>
      <c r="C401" s="448">
        <f>B401*1.07</f>
        <v>1862</v>
      </c>
      <c r="D401" s="449">
        <f>C401/C402*100</f>
        <v>25.85</v>
      </c>
      <c r="E401" s="450">
        <f>'амортиз.'!H36</f>
        <v>0.421</v>
      </c>
      <c r="F401" s="428">
        <f>E401*D401/100</f>
        <v>0.109</v>
      </c>
      <c r="G401" s="451"/>
    </row>
    <row r="402" spans="1:8" ht="15">
      <c r="A402" s="69" t="s">
        <v>528</v>
      </c>
      <c r="B402" s="69">
        <f>SUM(B398:B401)</f>
        <v>6521</v>
      </c>
      <c r="C402" s="448">
        <f>SUM(C398:C401)</f>
        <v>7203</v>
      </c>
      <c r="D402" s="452">
        <f>SUM(D398:D401)</f>
        <v>100</v>
      </c>
      <c r="E402" s="41"/>
      <c r="F402" s="453">
        <f>SUM(F398:F401)</f>
        <v>0.796</v>
      </c>
      <c r="G402" s="451"/>
      <c r="H402">
        <v>57</v>
      </c>
    </row>
    <row r="403" spans="1:7" ht="15">
      <c r="A403" s="805" t="s">
        <v>1711</v>
      </c>
      <c r="B403" s="805"/>
      <c r="C403" s="805"/>
      <c r="D403" s="805"/>
      <c r="E403" s="805"/>
      <c r="F403" s="805"/>
      <c r="G403" s="805"/>
    </row>
    <row r="404" spans="1:7" ht="15">
      <c r="A404" s="808" t="s">
        <v>392</v>
      </c>
      <c r="B404" s="808"/>
      <c r="C404" s="808"/>
      <c r="D404" s="808"/>
      <c r="E404" s="808"/>
      <c r="F404" s="808"/>
      <c r="G404" s="808"/>
    </row>
    <row r="405" spans="1:7" ht="15">
      <c r="A405" s="45" t="s">
        <v>525</v>
      </c>
      <c r="B405" s="45">
        <v>641</v>
      </c>
      <c r="C405" s="407">
        <f>B405*1.15</f>
        <v>737</v>
      </c>
      <c r="D405" s="432">
        <f>C405/C409*100</f>
        <v>17.91</v>
      </c>
      <c r="E405" s="404">
        <v>2.313</v>
      </c>
      <c r="F405" s="442">
        <f>E405*D405/100</f>
        <v>0.414</v>
      </c>
      <c r="G405" s="406"/>
    </row>
    <row r="406" spans="1:7" ht="15">
      <c r="A406" s="45" t="s">
        <v>526</v>
      </c>
      <c r="B406" s="45">
        <v>250</v>
      </c>
      <c r="C406" s="407">
        <f>B406*1.15</f>
        <v>288</v>
      </c>
      <c r="D406" s="432">
        <f>C406/C409*100</f>
        <v>7</v>
      </c>
      <c r="E406" s="409">
        <v>1.957</v>
      </c>
      <c r="F406" s="420">
        <f>E406*D406/100</f>
        <v>0.137</v>
      </c>
      <c r="G406" s="426"/>
    </row>
    <row r="407" spans="1:7" ht="15">
      <c r="A407" s="45" t="s">
        <v>527</v>
      </c>
      <c r="B407" s="45">
        <v>2188</v>
      </c>
      <c r="C407" s="407">
        <f>B407*1.11</f>
        <v>2429</v>
      </c>
      <c r="D407" s="432">
        <f>C407/C409*100</f>
        <v>59.03</v>
      </c>
      <c r="E407" s="433">
        <f>'мат.'!H239</f>
        <v>0.736</v>
      </c>
      <c r="F407" s="420">
        <f>E407*D407/100</f>
        <v>0.434</v>
      </c>
      <c r="G407" s="426"/>
    </row>
    <row r="408" spans="1:7" ht="15">
      <c r="A408" s="69" t="s">
        <v>291</v>
      </c>
      <c r="B408" s="69">
        <v>618</v>
      </c>
      <c r="C408" s="448">
        <f>B408*1.07</f>
        <v>661</v>
      </c>
      <c r="D408" s="449">
        <f>C408/C409*100</f>
        <v>16.06</v>
      </c>
      <c r="E408" s="450">
        <f>'амортиз.'!H77</f>
        <v>0.393</v>
      </c>
      <c r="F408" s="428">
        <f>E408*D408/100</f>
        <v>0.063</v>
      </c>
      <c r="G408" s="451"/>
    </row>
    <row r="409" spans="1:8" ht="15">
      <c r="A409" s="69" t="s">
        <v>528</v>
      </c>
      <c r="B409" s="69">
        <f>SUM(B405:B408)</f>
        <v>3697</v>
      </c>
      <c r="C409" s="448">
        <f>SUM(C405:C408)</f>
        <v>4115</v>
      </c>
      <c r="D409" s="452">
        <f>SUM(D405:D408)</f>
        <v>100</v>
      </c>
      <c r="E409" s="41"/>
      <c r="F409" s="453">
        <f>SUM(F405:F408)</f>
        <v>1.048</v>
      </c>
      <c r="G409" s="451"/>
      <c r="H409">
        <v>58</v>
      </c>
    </row>
    <row r="410" spans="1:7" ht="15">
      <c r="A410" s="805" t="s">
        <v>1716</v>
      </c>
      <c r="B410" s="805"/>
      <c r="C410" s="805"/>
      <c r="D410" s="805"/>
      <c r="E410" s="805"/>
      <c r="F410" s="805"/>
      <c r="G410" s="805"/>
    </row>
    <row r="411" spans="1:7" ht="15">
      <c r="A411" s="805" t="s">
        <v>274</v>
      </c>
      <c r="B411" s="805"/>
      <c r="C411" s="805"/>
      <c r="D411" s="805"/>
      <c r="E411" s="805"/>
      <c r="F411" s="805"/>
      <c r="G411" s="805"/>
    </row>
    <row r="412" spans="1:7" ht="15">
      <c r="A412" s="808" t="s">
        <v>275</v>
      </c>
      <c r="B412" s="808"/>
      <c r="C412" s="808"/>
      <c r="D412" s="808"/>
      <c r="E412" s="808"/>
      <c r="F412" s="808"/>
      <c r="G412" s="808"/>
    </row>
    <row r="413" spans="1:7" ht="15">
      <c r="A413" s="45" t="s">
        <v>525</v>
      </c>
      <c r="B413" s="45">
        <v>137574</v>
      </c>
      <c r="C413" s="407">
        <f>B413*1.15</f>
        <v>158210</v>
      </c>
      <c r="D413" s="432">
        <f>C413/C417*100</f>
        <v>63.34</v>
      </c>
      <c r="E413" s="404">
        <v>2.313</v>
      </c>
      <c r="F413" s="420">
        <f>E413*D413/100</f>
        <v>1.465</v>
      </c>
      <c r="G413" s="426"/>
    </row>
    <row r="414" spans="1:7" ht="15">
      <c r="A414" s="45" t="s">
        <v>526</v>
      </c>
      <c r="B414" s="45">
        <v>53654</v>
      </c>
      <c r="C414" s="407">
        <f>B414*1.15</f>
        <v>61702</v>
      </c>
      <c r="D414" s="432">
        <f>C414/C417*100</f>
        <v>24.7</v>
      </c>
      <c r="E414" s="409">
        <v>1.957</v>
      </c>
      <c r="F414" s="420">
        <f>E414*D414/100</f>
        <v>0.483</v>
      </c>
      <c r="G414" s="426"/>
    </row>
    <row r="415" spans="1:7" ht="15">
      <c r="A415" s="45" t="s">
        <v>527</v>
      </c>
      <c r="B415" s="45">
        <v>20142</v>
      </c>
      <c r="C415" s="407">
        <f>B415*1.11</f>
        <v>22358</v>
      </c>
      <c r="D415" s="432">
        <f>C415/C417*100</f>
        <v>8.95</v>
      </c>
      <c r="E415" s="442">
        <f>'мат.'!H246</f>
        <v>0.207</v>
      </c>
      <c r="F415" s="420">
        <f>E415*D415/100</f>
        <v>0.019</v>
      </c>
      <c r="G415" s="426"/>
    </row>
    <row r="416" spans="1:7" ht="15">
      <c r="A416" s="45" t="s">
        <v>291</v>
      </c>
      <c r="B416" s="45">
        <v>7015</v>
      </c>
      <c r="C416" s="407">
        <f>B416*1.07</f>
        <v>7506</v>
      </c>
      <c r="D416" s="432">
        <f>C416/C417*100</f>
        <v>3.01</v>
      </c>
      <c r="E416" s="442">
        <f>'амортиз.'!H83</f>
        <v>0.6</v>
      </c>
      <c r="F416" s="420">
        <f>E416*D416/100</f>
        <v>0.018</v>
      </c>
      <c r="G416" s="426"/>
    </row>
    <row r="417" spans="1:8" ht="15">
      <c r="A417" s="412" t="s">
        <v>528</v>
      </c>
      <c r="B417" s="412">
        <f>SUM(B413:B416)</f>
        <v>218385</v>
      </c>
      <c r="C417" s="414">
        <f>SUM(C413:C416)</f>
        <v>249776</v>
      </c>
      <c r="D417" s="429">
        <f>SUM(D413:D416)</f>
        <v>100</v>
      </c>
      <c r="E417" s="43"/>
      <c r="F417" s="434">
        <f>SUM(F413:F416)</f>
        <v>1.985</v>
      </c>
      <c r="G417" s="435"/>
      <c r="H417">
        <v>59</v>
      </c>
    </row>
    <row r="418" spans="1:7" ht="15">
      <c r="A418" s="805" t="s">
        <v>1717</v>
      </c>
      <c r="B418" s="805"/>
      <c r="C418" s="805"/>
      <c r="D418" s="805"/>
      <c r="E418" s="805"/>
      <c r="F418" s="805"/>
      <c r="G418" s="805"/>
    </row>
    <row r="419" spans="1:7" ht="15">
      <c r="A419" s="808" t="s">
        <v>281</v>
      </c>
      <c r="B419" s="808"/>
      <c r="C419" s="808"/>
      <c r="D419" s="808"/>
      <c r="E419" s="808"/>
      <c r="F419" s="808"/>
      <c r="G419" s="808"/>
    </row>
    <row r="420" spans="1:7" ht="15">
      <c r="A420" s="45" t="s">
        <v>525</v>
      </c>
      <c r="B420" s="45">
        <v>56091</v>
      </c>
      <c r="C420" s="407">
        <f>B420*1.15</f>
        <v>64505</v>
      </c>
      <c r="D420" s="432">
        <f>C420/C424*100</f>
        <v>67.45</v>
      </c>
      <c r="E420" s="404">
        <v>2.313</v>
      </c>
      <c r="F420" s="420">
        <f>E420*D420/100</f>
        <v>1.56</v>
      </c>
      <c r="G420" s="426"/>
    </row>
    <row r="421" spans="1:7" ht="15">
      <c r="A421" s="45" t="s">
        <v>526</v>
      </c>
      <c r="B421" s="45">
        <v>21875</v>
      </c>
      <c r="C421" s="407">
        <f>B421*1.15</f>
        <v>25156</v>
      </c>
      <c r="D421" s="432">
        <f>C421/C424*100</f>
        <v>26.31</v>
      </c>
      <c r="E421" s="409">
        <v>1.957</v>
      </c>
      <c r="F421" s="420">
        <f>E421*D421/100</f>
        <v>0.515</v>
      </c>
      <c r="G421" s="426"/>
    </row>
    <row r="422" spans="1:7" ht="15">
      <c r="A422" s="45" t="s">
        <v>527</v>
      </c>
      <c r="B422" s="45">
        <v>4566</v>
      </c>
      <c r="C422" s="407">
        <f>B422*1.11</f>
        <v>5068</v>
      </c>
      <c r="D422" s="432">
        <f>C422/C424*100</f>
        <v>5.3</v>
      </c>
      <c r="E422" s="442">
        <f>'мат.'!H252</f>
        <v>0.425</v>
      </c>
      <c r="F422" s="420">
        <f>E422*D422/100</f>
        <v>0.023</v>
      </c>
      <c r="G422" s="426"/>
    </row>
    <row r="423" spans="1:7" ht="15">
      <c r="A423" s="45" t="s">
        <v>291</v>
      </c>
      <c r="B423" s="45">
        <v>841</v>
      </c>
      <c r="C423" s="407">
        <f>B423*1.07</f>
        <v>900</v>
      </c>
      <c r="D423" s="432">
        <f>C423/C424*100</f>
        <v>0.94</v>
      </c>
      <c r="E423" s="442">
        <f>'амортиз.'!H87</f>
        <v>0.765</v>
      </c>
      <c r="F423" s="420">
        <f>E423*D423/100</f>
        <v>0.007</v>
      </c>
      <c r="G423" s="426"/>
    </row>
    <row r="424" spans="1:8" ht="15">
      <c r="A424" s="412" t="s">
        <v>528</v>
      </c>
      <c r="B424" s="412">
        <f>SUM(B420:B423)</f>
        <v>83373</v>
      </c>
      <c r="C424" s="414">
        <f>SUM(C420:C423)</f>
        <v>95629</v>
      </c>
      <c r="D424" s="429">
        <f>SUM(D420:D423)</f>
        <v>100</v>
      </c>
      <c r="E424" s="43"/>
      <c r="F424" s="434">
        <f>SUM(F420:F423)</f>
        <v>2.105</v>
      </c>
      <c r="G424" s="435"/>
      <c r="H424">
        <v>60</v>
      </c>
    </row>
    <row r="425" spans="1:7" ht="15">
      <c r="A425" s="805" t="s">
        <v>1718</v>
      </c>
      <c r="B425" s="805"/>
      <c r="C425" s="805"/>
      <c r="D425" s="805"/>
      <c r="E425" s="805"/>
      <c r="F425" s="805"/>
      <c r="G425" s="805"/>
    </row>
    <row r="426" spans="1:7" ht="15">
      <c r="A426" s="808" t="s">
        <v>282</v>
      </c>
      <c r="B426" s="808"/>
      <c r="C426" s="808"/>
      <c r="D426" s="808"/>
      <c r="E426" s="808"/>
      <c r="F426" s="808"/>
      <c r="G426" s="808"/>
    </row>
    <row r="427" spans="1:7" ht="15">
      <c r="A427" s="45" t="s">
        <v>525</v>
      </c>
      <c r="B427" s="45">
        <v>43813</v>
      </c>
      <c r="C427" s="407">
        <f>B427*1.15</f>
        <v>50385</v>
      </c>
      <c r="D427" s="432">
        <f>C427/C431*100</f>
        <v>67.34</v>
      </c>
      <c r="E427" s="404">
        <v>2.313</v>
      </c>
      <c r="F427" s="420">
        <f>E427*D427/100</f>
        <v>1.558</v>
      </c>
      <c r="G427" s="426"/>
    </row>
    <row r="428" spans="1:7" ht="15">
      <c r="A428" s="45" t="s">
        <v>526</v>
      </c>
      <c r="B428" s="45">
        <v>17087</v>
      </c>
      <c r="C428" s="407">
        <f>B428*1.15</f>
        <v>19650</v>
      </c>
      <c r="D428" s="432">
        <f>C428/C431*100</f>
        <v>26.26</v>
      </c>
      <c r="E428" s="409">
        <v>1.957</v>
      </c>
      <c r="F428" s="420">
        <f>E428*D428/100</f>
        <v>0.514</v>
      </c>
      <c r="G428" s="426"/>
    </row>
    <row r="429" spans="1:7" ht="15">
      <c r="A429" s="45" t="s">
        <v>527</v>
      </c>
      <c r="B429" s="45">
        <v>3858</v>
      </c>
      <c r="C429" s="407">
        <f>B429*1.11</f>
        <v>4282</v>
      </c>
      <c r="D429" s="432">
        <f>C429/C431*100</f>
        <v>5.72</v>
      </c>
      <c r="E429" s="442">
        <f>'мат.'!H257</f>
        <v>0.432</v>
      </c>
      <c r="F429" s="420">
        <f>E429*D429/100</f>
        <v>0.025</v>
      </c>
      <c r="G429" s="426"/>
    </row>
    <row r="430" spans="1:7" ht="15">
      <c r="A430" s="45" t="s">
        <v>291</v>
      </c>
      <c r="B430" s="45">
        <v>475</v>
      </c>
      <c r="C430" s="407">
        <f>B430*1.07</f>
        <v>508</v>
      </c>
      <c r="D430" s="432">
        <f>C430/C431*100</f>
        <v>0.68</v>
      </c>
      <c r="E430" s="442">
        <f>'амортиз.'!H91</f>
        <v>0.992</v>
      </c>
      <c r="F430" s="420">
        <f>E430*D430/100</f>
        <v>0.007</v>
      </c>
      <c r="G430" s="426"/>
    </row>
    <row r="431" spans="1:8" ht="15">
      <c r="A431" s="412" t="s">
        <v>528</v>
      </c>
      <c r="B431" s="412">
        <f>SUM(B427:B430)</f>
        <v>65233</v>
      </c>
      <c r="C431" s="414">
        <f>SUM(C427:C430)</f>
        <v>74825</v>
      </c>
      <c r="D431" s="429">
        <f>SUM(D427:D430)</f>
        <v>100</v>
      </c>
      <c r="E431" s="43"/>
      <c r="F431" s="434">
        <f>SUM(F427:F430)</f>
        <v>2.104</v>
      </c>
      <c r="G431" s="435"/>
      <c r="H431">
        <v>61</v>
      </c>
    </row>
    <row r="432" spans="1:7" ht="15">
      <c r="A432" s="810" t="s">
        <v>1722</v>
      </c>
      <c r="B432" s="810"/>
      <c r="C432" s="810"/>
      <c r="D432" s="810"/>
      <c r="E432" s="810"/>
      <c r="F432" s="810"/>
      <c r="G432" s="810"/>
    </row>
    <row r="433" spans="1:7" ht="15">
      <c r="A433" s="805" t="s">
        <v>740</v>
      </c>
      <c r="B433" s="805"/>
      <c r="C433" s="805"/>
      <c r="D433" s="805"/>
      <c r="E433" s="805"/>
      <c r="F433" s="805"/>
      <c r="G433" s="805"/>
    </row>
    <row r="434" spans="1:7" ht="15">
      <c r="A434" s="808" t="s">
        <v>741</v>
      </c>
      <c r="B434" s="808"/>
      <c r="C434" s="808"/>
      <c r="D434" s="808"/>
      <c r="E434" s="808"/>
      <c r="F434" s="808"/>
      <c r="G434" s="808"/>
    </row>
    <row r="435" spans="1:7" ht="15">
      <c r="A435" s="45" t="s">
        <v>525</v>
      </c>
      <c r="B435" s="45">
        <v>43813</v>
      </c>
      <c r="C435" s="407">
        <f>B435*1.15</f>
        <v>50385</v>
      </c>
      <c r="D435" s="432">
        <f>C435/C437*100</f>
        <v>71.94</v>
      </c>
      <c r="E435" s="404">
        <v>2.313</v>
      </c>
      <c r="F435" s="420">
        <f>E435*D435/100</f>
        <v>1.664</v>
      </c>
      <c r="G435" s="426"/>
    </row>
    <row r="436" spans="1:7" ht="15">
      <c r="A436" s="45" t="s">
        <v>526</v>
      </c>
      <c r="B436" s="45">
        <v>17087</v>
      </c>
      <c r="C436" s="407">
        <f>B436*1.15</f>
        <v>19650</v>
      </c>
      <c r="D436" s="432">
        <f>C436/C437*100</f>
        <v>28.06</v>
      </c>
      <c r="E436" s="409">
        <v>1.957</v>
      </c>
      <c r="F436" s="420">
        <f>E436*D436/100</f>
        <v>0.549</v>
      </c>
      <c r="G436" s="426"/>
    </row>
    <row r="437" spans="1:8" ht="15">
      <c r="A437" s="412" t="s">
        <v>528</v>
      </c>
      <c r="B437" s="412">
        <f>SUM(B435:B436)</f>
        <v>60900</v>
      </c>
      <c r="C437" s="414">
        <f>SUM(C435:C436)</f>
        <v>70035</v>
      </c>
      <c r="D437" s="429">
        <f>SUM(D435:D436)</f>
        <v>100</v>
      </c>
      <c r="E437" s="43"/>
      <c r="F437" s="434">
        <f>SUM(F435:F436)</f>
        <v>2.213</v>
      </c>
      <c r="G437" s="435"/>
      <c r="H437">
        <v>62</v>
      </c>
    </row>
    <row r="438" spans="1:7" ht="15">
      <c r="A438" s="810" t="s">
        <v>742</v>
      </c>
      <c r="B438" s="810"/>
      <c r="C438" s="810"/>
      <c r="D438" s="810"/>
      <c r="E438" s="810"/>
      <c r="F438" s="810"/>
      <c r="G438" s="810"/>
    </row>
    <row r="439" spans="1:7" ht="15">
      <c r="A439" s="811" t="s">
        <v>1211</v>
      </c>
      <c r="B439" s="811"/>
      <c r="C439" s="811"/>
      <c r="D439" s="811"/>
      <c r="E439" s="811"/>
      <c r="F439" s="811"/>
      <c r="G439" s="811"/>
    </row>
    <row r="440" spans="1:7" ht="15">
      <c r="A440" s="454" t="s">
        <v>525</v>
      </c>
      <c r="B440" s="454">
        <v>686</v>
      </c>
      <c r="C440" s="455">
        <f>B440*1.15</f>
        <v>789</v>
      </c>
      <c r="D440" s="456">
        <f>C440/C444*100</f>
        <v>7.82</v>
      </c>
      <c r="E440" s="404">
        <v>2.313</v>
      </c>
      <c r="F440" s="457">
        <f>E440*D440/100</f>
        <v>0.181</v>
      </c>
      <c r="G440" s="458"/>
    </row>
    <row r="441" spans="1:7" ht="15">
      <c r="A441" s="459" t="s">
        <v>526</v>
      </c>
      <c r="B441" s="459">
        <v>267</v>
      </c>
      <c r="C441" s="455">
        <f>B441*1.15</f>
        <v>307</v>
      </c>
      <c r="D441" s="456">
        <f>C441/C444*100</f>
        <v>3.04</v>
      </c>
      <c r="E441" s="409">
        <v>1.957</v>
      </c>
      <c r="F441" s="460">
        <f>E441*D441/100</f>
        <v>0.059</v>
      </c>
      <c r="G441" s="461"/>
    </row>
    <row r="442" spans="1:7" ht="15">
      <c r="A442" s="459" t="s">
        <v>527</v>
      </c>
      <c r="B442" s="459">
        <v>8048</v>
      </c>
      <c r="C442" s="455">
        <f>B442*1.11</f>
        <v>8933</v>
      </c>
      <c r="D442" s="456">
        <f>C442/C444*100</f>
        <v>88.56</v>
      </c>
      <c r="E442" s="462">
        <f>'мат.'!H263</f>
        <v>0.252</v>
      </c>
      <c r="F442" s="460">
        <f>E442*D442/100</f>
        <v>0.223</v>
      </c>
      <c r="G442" s="461"/>
    </row>
    <row r="443" spans="1:7" ht="15">
      <c r="A443" s="459" t="s">
        <v>1225</v>
      </c>
      <c r="B443" s="459">
        <v>54</v>
      </c>
      <c r="C443" s="455">
        <f>B443*1.07</f>
        <v>58</v>
      </c>
      <c r="D443" s="456">
        <f>C443/C444*100</f>
        <v>0.57</v>
      </c>
      <c r="E443" s="463"/>
      <c r="F443" s="464">
        <f>(F440+F441+F442)*0.02</f>
        <v>0.009</v>
      </c>
      <c r="G443" s="465" t="s">
        <v>1212</v>
      </c>
    </row>
    <row r="444" spans="1:8" ht="15">
      <c r="A444" s="466" t="s">
        <v>528</v>
      </c>
      <c r="B444" s="466">
        <f>SUM(B440:B443)</f>
        <v>9055</v>
      </c>
      <c r="C444" s="467">
        <f>SUM(C440:C443)</f>
        <v>10087</v>
      </c>
      <c r="D444" s="468">
        <f>SUM(D440:D443)</f>
        <v>100</v>
      </c>
      <c r="E444" s="469"/>
      <c r="F444" s="464">
        <f>SUM(F440:F442)</f>
        <v>0.463</v>
      </c>
      <c r="G444" s="465" t="s">
        <v>1213</v>
      </c>
      <c r="H444">
        <v>63</v>
      </c>
    </row>
    <row r="445" spans="1:7" ht="15">
      <c r="A445" s="810" t="s">
        <v>376</v>
      </c>
      <c r="B445" s="810"/>
      <c r="C445" s="810"/>
      <c r="D445" s="810"/>
      <c r="E445" s="810"/>
      <c r="F445" s="810"/>
      <c r="G445" s="810"/>
    </row>
    <row r="446" spans="1:7" ht="15">
      <c r="A446" s="811" t="s">
        <v>1214</v>
      </c>
      <c r="B446" s="811"/>
      <c r="C446" s="811"/>
      <c r="D446" s="811"/>
      <c r="E446" s="811"/>
      <c r="F446" s="811"/>
      <c r="G446" s="811"/>
    </row>
    <row r="447" spans="1:7" ht="15">
      <c r="A447" s="454" t="s">
        <v>525</v>
      </c>
      <c r="B447" s="454">
        <v>1119</v>
      </c>
      <c r="C447" s="455">
        <f>B447*1.15</f>
        <v>1287</v>
      </c>
      <c r="D447" s="456">
        <f>C447/C451*100</f>
        <v>7.84</v>
      </c>
      <c r="E447" s="404">
        <v>2.313</v>
      </c>
      <c r="F447" s="457">
        <f>E447*D447/100</f>
        <v>0.181</v>
      </c>
      <c r="G447" s="458"/>
    </row>
    <row r="448" spans="1:7" ht="15">
      <c r="A448" s="459" t="s">
        <v>526</v>
      </c>
      <c r="B448" s="459">
        <v>436</v>
      </c>
      <c r="C448" s="455">
        <f>B448*1.15</f>
        <v>501</v>
      </c>
      <c r="D448" s="456">
        <f>C448/C451*100</f>
        <v>3.05</v>
      </c>
      <c r="E448" s="409">
        <v>1.957</v>
      </c>
      <c r="F448" s="460">
        <f>E448*D448/100</f>
        <v>0.06</v>
      </c>
      <c r="G448" s="461"/>
    </row>
    <row r="449" spans="1:7" ht="15">
      <c r="A449" s="459" t="s">
        <v>527</v>
      </c>
      <c r="B449" s="459">
        <v>13091</v>
      </c>
      <c r="C449" s="455">
        <f>B449*1.11</f>
        <v>14531</v>
      </c>
      <c r="D449" s="456">
        <f>C449/C451*100</f>
        <v>88.56</v>
      </c>
      <c r="E449" s="462">
        <f>'мат.'!H263</f>
        <v>0.252</v>
      </c>
      <c r="F449" s="460">
        <f>E449*D449/100</f>
        <v>0.223</v>
      </c>
      <c r="G449" s="461"/>
    </row>
    <row r="450" spans="1:7" ht="15">
      <c r="A450" s="470" t="s">
        <v>1225</v>
      </c>
      <c r="B450" s="470">
        <v>84</v>
      </c>
      <c r="C450" s="471">
        <f>B450*1.07</f>
        <v>90</v>
      </c>
      <c r="D450" s="472">
        <f>C450/C451*100</f>
        <v>0.55</v>
      </c>
      <c r="E450" s="473"/>
      <c r="F450" s="464">
        <f>(F447+F448+F449)*0.02</f>
        <v>0.009</v>
      </c>
      <c r="G450" s="465" t="s">
        <v>1212</v>
      </c>
    </row>
    <row r="451" spans="1:8" ht="15">
      <c r="A451" s="470" t="s">
        <v>528</v>
      </c>
      <c r="B451" s="470">
        <f>SUM(B447:B449)</f>
        <v>14646</v>
      </c>
      <c r="C451" s="471">
        <f>SUM(C447:C450)</f>
        <v>16409</v>
      </c>
      <c r="D451" s="474">
        <f>SUM(D447:D450)</f>
        <v>100</v>
      </c>
      <c r="E451" s="475"/>
      <c r="F451" s="464">
        <f>SUM(F447:F450)</f>
        <v>0.473</v>
      </c>
      <c r="G451" s="465" t="s">
        <v>1213</v>
      </c>
      <c r="H451">
        <v>64</v>
      </c>
    </row>
    <row r="452" spans="1:7" ht="14.25">
      <c r="A452" s="812" t="s">
        <v>1725</v>
      </c>
      <c r="B452" s="812"/>
      <c r="C452" s="812"/>
      <c r="D452" s="812"/>
      <c r="E452" s="812"/>
      <c r="F452" s="812"/>
      <c r="G452" s="812"/>
    </row>
    <row r="453" spans="1:7" ht="15">
      <c r="A453" s="807" t="s">
        <v>863</v>
      </c>
      <c r="B453" s="807"/>
      <c r="C453" s="807"/>
      <c r="D453" s="807"/>
      <c r="E453" s="807"/>
      <c r="F453" s="807"/>
      <c r="G453" s="807"/>
    </row>
    <row r="454" spans="1:7" ht="15">
      <c r="A454" s="809" t="s">
        <v>23</v>
      </c>
      <c r="B454" s="809"/>
      <c r="C454" s="809"/>
      <c r="D454" s="809"/>
      <c r="E454" s="809"/>
      <c r="F454" s="809"/>
      <c r="G454" s="809"/>
    </row>
    <row r="455" spans="1:7" ht="15">
      <c r="A455" s="476" t="s">
        <v>525</v>
      </c>
      <c r="B455" s="476">
        <v>14527</v>
      </c>
      <c r="C455" s="477">
        <f>B455*1.15</f>
        <v>16706</v>
      </c>
      <c r="D455" s="478">
        <f>C455/C459*100</f>
        <v>30.2</v>
      </c>
      <c r="E455" s="404">
        <v>2.313</v>
      </c>
      <c r="F455" s="479">
        <f>E455*D455/100</f>
        <v>0.699</v>
      </c>
      <c r="G455" s="480"/>
    </row>
    <row r="456" spans="1:7" ht="15">
      <c r="A456" s="476" t="s">
        <v>526</v>
      </c>
      <c r="B456" s="476">
        <v>5666</v>
      </c>
      <c r="C456" s="477">
        <f>B456*1.15</f>
        <v>6516</v>
      </c>
      <c r="D456" s="478">
        <f>C456/C459*100</f>
        <v>11.78</v>
      </c>
      <c r="E456" s="409">
        <v>1.839</v>
      </c>
      <c r="F456" s="481">
        <f>E456*D456/100</f>
        <v>0.217</v>
      </c>
      <c r="G456" s="482"/>
    </row>
    <row r="457" spans="1:7" ht="15">
      <c r="A457" s="476" t="s">
        <v>527</v>
      </c>
      <c r="B457" s="476">
        <v>24840</v>
      </c>
      <c r="C457" s="477">
        <f>B457*1.11</f>
        <v>27572</v>
      </c>
      <c r="D457" s="478">
        <f>C457/C459*100</f>
        <v>49.85</v>
      </c>
      <c r="E457" s="483">
        <f>'мат.'!H270</f>
        <v>0.001</v>
      </c>
      <c r="F457" s="481">
        <f>E457*D457/100</f>
        <v>0</v>
      </c>
      <c r="G457" s="482"/>
    </row>
    <row r="458" spans="1:7" ht="15">
      <c r="A458" s="484" t="s">
        <v>291</v>
      </c>
      <c r="B458" s="484">
        <v>4221</v>
      </c>
      <c r="C458" s="485">
        <f>B458*1.07</f>
        <v>4516</v>
      </c>
      <c r="D458" s="486">
        <f>C458/C459*100</f>
        <v>8.16</v>
      </c>
      <c r="E458" s="487">
        <f>'амортиз.'!H97</f>
        <v>0.033</v>
      </c>
      <c r="F458" s="488">
        <f>E458*D458/100</f>
        <v>0.003</v>
      </c>
      <c r="G458" s="489"/>
    </row>
    <row r="459" spans="1:8" ht="15">
      <c r="A459" s="484" t="s">
        <v>528</v>
      </c>
      <c r="B459" s="484">
        <f>SUM(B455:B458)</f>
        <v>49254</v>
      </c>
      <c r="C459" s="485">
        <f>SUM(C455:C458)</f>
        <v>55310</v>
      </c>
      <c r="D459" s="490">
        <f>SUM(D455:D458)</f>
        <v>100</v>
      </c>
      <c r="E459" s="491"/>
      <c r="F459" s="492">
        <f>SUM(F455:F458)</f>
        <v>0.919</v>
      </c>
      <c r="G459" s="489"/>
      <c r="H459">
        <v>65</v>
      </c>
    </row>
    <row r="460" spans="1:7" ht="15">
      <c r="A460" s="807" t="s">
        <v>864</v>
      </c>
      <c r="B460" s="807"/>
      <c r="C460" s="807"/>
      <c r="D460" s="807"/>
      <c r="E460" s="807"/>
      <c r="F460" s="807"/>
      <c r="G460" s="807"/>
    </row>
    <row r="461" spans="1:7" ht="15">
      <c r="A461" s="809" t="s">
        <v>11</v>
      </c>
      <c r="B461" s="809"/>
      <c r="C461" s="809"/>
      <c r="D461" s="809"/>
      <c r="E461" s="809"/>
      <c r="F461" s="809"/>
      <c r="G461" s="809"/>
    </row>
    <row r="462" spans="1:7" ht="15">
      <c r="A462" s="476" t="s">
        <v>525</v>
      </c>
      <c r="B462" s="476">
        <v>10155</v>
      </c>
      <c r="C462" s="477">
        <f>B462*1.15</f>
        <v>11678</v>
      </c>
      <c r="D462" s="478">
        <f>C462/C466*100</f>
        <v>34.64</v>
      </c>
      <c r="E462" s="493">
        <v>2.313</v>
      </c>
      <c r="F462" s="479">
        <f>E462*D462/100</f>
        <v>0.801</v>
      </c>
      <c r="G462" s="480"/>
    </row>
    <row r="463" spans="1:7" ht="15">
      <c r="A463" s="476" t="s">
        <v>526</v>
      </c>
      <c r="B463" s="476">
        <v>3961</v>
      </c>
      <c r="C463" s="477">
        <f>B463*1.15</f>
        <v>4555</v>
      </c>
      <c r="D463" s="478">
        <f>C463/C466*100</f>
        <v>13.51</v>
      </c>
      <c r="E463" s="409">
        <v>1.839</v>
      </c>
      <c r="F463" s="481">
        <f>E463*D463/100</f>
        <v>0.248</v>
      </c>
      <c r="G463" s="482"/>
    </row>
    <row r="464" spans="1:7" ht="15">
      <c r="A464" s="476" t="s">
        <v>527</v>
      </c>
      <c r="B464" s="476">
        <v>7967</v>
      </c>
      <c r="C464" s="477">
        <f>B464*1.11</f>
        <v>8843</v>
      </c>
      <c r="D464" s="478">
        <f>C464/C466*100</f>
        <v>26.23</v>
      </c>
      <c r="E464" s="483">
        <f>'мат.'!H276</f>
        <v>0.323</v>
      </c>
      <c r="F464" s="481">
        <f>E464*D464/100</f>
        <v>0.085</v>
      </c>
      <c r="G464" s="482"/>
    </row>
    <row r="465" spans="1:7" ht="15">
      <c r="A465" s="484" t="s">
        <v>291</v>
      </c>
      <c r="B465" s="484">
        <v>8075</v>
      </c>
      <c r="C465" s="485">
        <f>B465*1.07</f>
        <v>8640</v>
      </c>
      <c r="D465" s="486">
        <f>C465/C466*100</f>
        <v>25.63</v>
      </c>
      <c r="E465" s="487">
        <f>'амортиз.'!H102</f>
        <v>0.004</v>
      </c>
      <c r="F465" s="488">
        <f>E465*D465/100</f>
        <v>0.001</v>
      </c>
      <c r="G465" s="489"/>
    </row>
    <row r="466" spans="1:8" ht="15">
      <c r="A466" s="484" t="s">
        <v>528</v>
      </c>
      <c r="B466" s="484">
        <f>SUM(B462:B465)</f>
        <v>30158</v>
      </c>
      <c r="C466" s="485">
        <f>SUM(C462:C465)</f>
        <v>33716</v>
      </c>
      <c r="D466" s="490">
        <f>SUM(D462:D465)</f>
        <v>100</v>
      </c>
      <c r="E466" s="491"/>
      <c r="F466" s="492">
        <f>SUM(F462:F465)</f>
        <v>1.135</v>
      </c>
      <c r="G466" s="489"/>
      <c r="H466">
        <v>66</v>
      </c>
    </row>
    <row r="467" spans="1:7" ht="15">
      <c r="A467" s="807" t="s">
        <v>870</v>
      </c>
      <c r="B467" s="807"/>
      <c r="C467" s="807"/>
      <c r="D467" s="807"/>
      <c r="E467" s="807"/>
      <c r="F467" s="807"/>
      <c r="G467" s="807"/>
    </row>
    <row r="468" spans="1:7" ht="15">
      <c r="A468" s="809" t="s">
        <v>17</v>
      </c>
      <c r="B468" s="809"/>
      <c r="C468" s="809"/>
      <c r="D468" s="809"/>
      <c r="E468" s="809"/>
      <c r="F468" s="809"/>
      <c r="G468" s="809"/>
    </row>
    <row r="469" spans="1:7" ht="15">
      <c r="A469" s="476" t="s">
        <v>525</v>
      </c>
      <c r="B469" s="476">
        <v>15642</v>
      </c>
      <c r="C469" s="477">
        <f>B469*1.15</f>
        <v>17988</v>
      </c>
      <c r="D469" s="478">
        <f>C469/C473*100</f>
        <v>49.42</v>
      </c>
      <c r="E469" s="493">
        <v>2.313</v>
      </c>
      <c r="F469" s="479">
        <f>E469*D469/100</f>
        <v>1.143</v>
      </c>
      <c r="G469" s="480"/>
    </row>
    <row r="470" spans="1:7" ht="15">
      <c r="A470" s="476" t="s">
        <v>526</v>
      </c>
      <c r="B470" s="476">
        <v>6101</v>
      </c>
      <c r="C470" s="477">
        <f>B470*1.15</f>
        <v>7016</v>
      </c>
      <c r="D470" s="478">
        <f>C470/C473*100</f>
        <v>19.28</v>
      </c>
      <c r="E470" s="409">
        <v>1.839</v>
      </c>
      <c r="F470" s="481">
        <f>E470*D470/100</f>
        <v>0.355</v>
      </c>
      <c r="G470" s="482"/>
    </row>
    <row r="471" spans="1:7" ht="15">
      <c r="A471" s="476" t="s">
        <v>527</v>
      </c>
      <c r="B471" s="476">
        <v>6105</v>
      </c>
      <c r="C471" s="477">
        <f>B471*1.11</f>
        <v>6777</v>
      </c>
      <c r="D471" s="478">
        <f>C471/C473*100</f>
        <v>18.62</v>
      </c>
      <c r="E471" s="483">
        <f>'мат.'!H282</f>
        <v>0.323</v>
      </c>
      <c r="F471" s="481">
        <f>E471*D471/100</f>
        <v>0.06</v>
      </c>
      <c r="G471" s="482"/>
    </row>
    <row r="472" spans="1:7" ht="15">
      <c r="A472" s="484" t="s">
        <v>291</v>
      </c>
      <c r="B472" s="484">
        <v>4313</v>
      </c>
      <c r="C472" s="485">
        <f>B472*1.07</f>
        <v>4615</v>
      </c>
      <c r="D472" s="486">
        <f>C472/C473*100</f>
        <v>12.68</v>
      </c>
      <c r="E472" s="487">
        <f>'амортиз.'!H107</f>
        <v>0.1</v>
      </c>
      <c r="F472" s="488">
        <f>E472*D472/100</f>
        <v>0.013</v>
      </c>
      <c r="G472" s="489"/>
    </row>
    <row r="473" spans="1:8" ht="15">
      <c r="A473" s="484" t="s">
        <v>528</v>
      </c>
      <c r="B473" s="484">
        <f>SUM(B469:B472)</f>
        <v>32161</v>
      </c>
      <c r="C473" s="485">
        <f>SUM(C469:C472)</f>
        <v>36396</v>
      </c>
      <c r="D473" s="490">
        <f>SUM(D469:D472)</f>
        <v>100</v>
      </c>
      <c r="E473" s="491"/>
      <c r="F473" s="492">
        <f>SUM(F469:F472)</f>
        <v>1.571</v>
      </c>
      <c r="G473" s="489"/>
      <c r="H473">
        <v>67</v>
      </c>
    </row>
    <row r="474" spans="1:7" ht="15">
      <c r="A474" s="807" t="s">
        <v>882</v>
      </c>
      <c r="B474" s="807"/>
      <c r="C474" s="807"/>
      <c r="D474" s="807"/>
      <c r="E474" s="807"/>
      <c r="F474" s="807"/>
      <c r="G474" s="807"/>
    </row>
    <row r="475" spans="1:7" ht="15">
      <c r="A475" s="809" t="s">
        <v>883</v>
      </c>
      <c r="B475" s="809"/>
      <c r="C475" s="809"/>
      <c r="D475" s="809"/>
      <c r="E475" s="809"/>
      <c r="F475" s="809"/>
      <c r="G475" s="809"/>
    </row>
    <row r="476" spans="1:7" ht="15">
      <c r="A476" s="476" t="s">
        <v>525</v>
      </c>
      <c r="B476" s="476">
        <v>17088</v>
      </c>
      <c r="C476" s="477">
        <f>B476*1.15</f>
        <v>19651</v>
      </c>
      <c r="D476" s="478">
        <f>C476/C480*100</f>
        <v>24.44</v>
      </c>
      <c r="E476" s="493">
        <v>2.313</v>
      </c>
      <c r="F476" s="479">
        <f>E476*D476/100</f>
        <v>0.565</v>
      </c>
      <c r="G476" s="480"/>
    </row>
    <row r="477" spans="1:7" ht="15">
      <c r="A477" s="476" t="s">
        <v>526</v>
      </c>
      <c r="B477" s="476">
        <v>6664</v>
      </c>
      <c r="C477" s="477">
        <f>B477*1.15</f>
        <v>7664</v>
      </c>
      <c r="D477" s="478">
        <f>C477/C480*100</f>
        <v>9.53</v>
      </c>
      <c r="E477" s="494">
        <v>1.839</v>
      </c>
      <c r="F477" s="481">
        <f>E477*D477/100</f>
        <v>0.175</v>
      </c>
      <c r="G477" s="482"/>
    </row>
    <row r="478" spans="1:7" ht="15">
      <c r="A478" s="476" t="s">
        <v>527</v>
      </c>
      <c r="B478" s="476">
        <v>20891</v>
      </c>
      <c r="C478" s="477">
        <f>B478*1.11</f>
        <v>23189</v>
      </c>
      <c r="D478" s="478">
        <f>C478/C480*100</f>
        <v>28.84</v>
      </c>
      <c r="E478" s="483">
        <f>'мат.'!H288</f>
        <v>0.001</v>
      </c>
      <c r="F478" s="481">
        <f>E478*D478/100</f>
        <v>0</v>
      </c>
      <c r="G478" s="482"/>
    </row>
    <row r="479" spans="1:7" ht="15">
      <c r="A479" s="484" t="s">
        <v>291</v>
      </c>
      <c r="B479" s="484">
        <v>27949</v>
      </c>
      <c r="C479" s="485">
        <f>B479*1.07</f>
        <v>29905</v>
      </c>
      <c r="D479" s="486">
        <f>C479/C480*100</f>
        <v>37.19</v>
      </c>
      <c r="E479" s="487">
        <f>'амортиз.'!H113</f>
        <v>0.001</v>
      </c>
      <c r="F479" s="488">
        <f>E479*D479/100</f>
        <v>0</v>
      </c>
      <c r="G479" s="489"/>
    </row>
    <row r="480" spans="1:8" ht="15">
      <c r="A480" s="484" t="s">
        <v>528</v>
      </c>
      <c r="B480" s="484">
        <f>SUM(B476:B479)</f>
        <v>72592</v>
      </c>
      <c r="C480" s="485">
        <f>SUM(C476:C479)</f>
        <v>80409</v>
      </c>
      <c r="D480" s="490">
        <f>SUM(D476:D479)</f>
        <v>100</v>
      </c>
      <c r="E480" s="491"/>
      <c r="F480" s="492">
        <f>SUM(F476:F479)</f>
        <v>0.74</v>
      </c>
      <c r="G480" s="489"/>
      <c r="H480">
        <v>68</v>
      </c>
    </row>
    <row r="481" spans="1:7" ht="15">
      <c r="A481" s="805" t="s">
        <v>1729</v>
      </c>
      <c r="B481" s="805"/>
      <c r="C481" s="805"/>
      <c r="D481" s="805"/>
      <c r="E481" s="805"/>
      <c r="F481" s="805"/>
      <c r="G481" s="805"/>
    </row>
    <row r="482" spans="1:7" ht="15">
      <c r="A482" s="805" t="s">
        <v>901</v>
      </c>
      <c r="B482" s="805"/>
      <c r="C482" s="805"/>
      <c r="D482" s="805"/>
      <c r="E482" s="805"/>
      <c r="F482" s="805"/>
      <c r="G482" s="805"/>
    </row>
    <row r="483" spans="1:7" ht="15">
      <c r="A483" s="808" t="s">
        <v>902</v>
      </c>
      <c r="B483" s="808"/>
      <c r="C483" s="808"/>
      <c r="D483" s="808"/>
      <c r="E483" s="808"/>
      <c r="F483" s="808"/>
      <c r="G483" s="808"/>
    </row>
    <row r="484" spans="1:7" ht="13.5" customHeight="1">
      <c r="A484" s="401" t="s">
        <v>525</v>
      </c>
      <c r="B484" s="401">
        <v>142482</v>
      </c>
      <c r="C484" s="407">
        <f>B484*1.15</f>
        <v>163854</v>
      </c>
      <c r="D484" s="442">
        <f>C484/230631*100</f>
        <v>71.046</v>
      </c>
      <c r="E484" s="404">
        <v>2.313</v>
      </c>
      <c r="F484" s="439">
        <f>E484*D484/100</f>
        <v>1.643</v>
      </c>
      <c r="G484" s="406"/>
    </row>
    <row r="485" spans="1:7" ht="15">
      <c r="A485" s="45" t="s">
        <v>526</v>
      </c>
      <c r="B485" s="45">
        <v>55568</v>
      </c>
      <c r="C485" s="407">
        <f>B485*1.15</f>
        <v>63903</v>
      </c>
      <c r="D485" s="420">
        <f>C485/230631*100</f>
        <v>27.708</v>
      </c>
      <c r="E485" s="409">
        <v>1.839</v>
      </c>
      <c r="F485" s="420">
        <f>E485*D485/100</f>
        <v>0.51</v>
      </c>
      <c r="G485" s="426"/>
    </row>
    <row r="486" spans="1:7" ht="15">
      <c r="A486" s="45" t="s">
        <v>527</v>
      </c>
      <c r="B486" s="45">
        <v>2589</v>
      </c>
      <c r="C486" s="407">
        <f>B486*1.11</f>
        <v>2874</v>
      </c>
      <c r="D486" s="428">
        <f>C486/230631*100</f>
        <v>1.246</v>
      </c>
      <c r="E486" s="442">
        <f>'мат.'!H295</f>
        <v>0.624</v>
      </c>
      <c r="F486" s="420">
        <f>E486*D486/100</f>
        <v>0.008</v>
      </c>
      <c r="G486" s="426"/>
    </row>
    <row r="487" spans="1:8" ht="15">
      <c r="A487" s="412" t="s">
        <v>528</v>
      </c>
      <c r="B487" s="413">
        <f>SUM(B484:B486)</f>
        <v>200639</v>
      </c>
      <c r="C487" s="413">
        <f>SUM(C484:C486)</f>
        <v>230631</v>
      </c>
      <c r="D487" s="429">
        <f>SUM(D484:D486)</f>
        <v>100</v>
      </c>
      <c r="E487" s="43"/>
      <c r="F487" s="434">
        <f>SUM(F484:F486)</f>
        <v>2.161</v>
      </c>
      <c r="G487" s="416"/>
      <c r="H487">
        <v>69</v>
      </c>
    </row>
    <row r="488" spans="1:7" ht="15">
      <c r="A488" s="805" t="s">
        <v>1730</v>
      </c>
      <c r="B488" s="805"/>
      <c r="C488" s="805"/>
      <c r="D488" s="805"/>
      <c r="E488" s="805"/>
      <c r="F488" s="805"/>
      <c r="G488" s="805"/>
    </row>
    <row r="489" spans="1:7" ht="15">
      <c r="A489" s="808" t="s">
        <v>907</v>
      </c>
      <c r="B489" s="808"/>
      <c r="C489" s="808"/>
      <c r="D489" s="808"/>
      <c r="E489" s="808"/>
      <c r="F489" s="808"/>
      <c r="G489" s="808"/>
    </row>
    <row r="490" spans="1:7" ht="15">
      <c r="A490" s="401" t="s">
        <v>525</v>
      </c>
      <c r="B490" s="401">
        <v>19055</v>
      </c>
      <c r="C490" s="407">
        <f>B490*1.15</f>
        <v>21913</v>
      </c>
      <c r="D490" s="420">
        <f>C490/30459*100</f>
        <v>71.943</v>
      </c>
      <c r="E490" s="404">
        <v>2.313</v>
      </c>
      <c r="F490" s="439">
        <f>E490*D490/100</f>
        <v>1.664</v>
      </c>
      <c r="G490" s="406"/>
    </row>
    <row r="491" spans="1:7" ht="15">
      <c r="A491" s="45" t="s">
        <v>526</v>
      </c>
      <c r="B491" s="45">
        <v>7431</v>
      </c>
      <c r="C491" s="407">
        <f>B491*1.15</f>
        <v>8546</v>
      </c>
      <c r="D491" s="420">
        <f>C491/30459*100</f>
        <v>28.057</v>
      </c>
      <c r="E491" s="409">
        <v>1.839</v>
      </c>
      <c r="F491" s="420">
        <f>E491*D491/100</f>
        <v>0.516</v>
      </c>
      <c r="G491" s="426"/>
    </row>
    <row r="492" spans="1:8" ht="15">
      <c r="A492" s="412" t="s">
        <v>528</v>
      </c>
      <c r="B492" s="413">
        <f>SUM(B490:B491)</f>
        <v>26486</v>
      </c>
      <c r="C492" s="413">
        <f>SUM(C490:C491)</f>
        <v>30459</v>
      </c>
      <c r="D492" s="429">
        <f>SUM(D490:D491)</f>
        <v>100</v>
      </c>
      <c r="E492" s="43"/>
      <c r="F492" s="434">
        <f>SUM(F490:F491)</f>
        <v>2.18</v>
      </c>
      <c r="G492" s="416"/>
      <c r="H492">
        <v>70</v>
      </c>
    </row>
    <row r="493" spans="1:7" ht="15">
      <c r="A493" s="806" t="s">
        <v>1731</v>
      </c>
      <c r="B493" s="806"/>
      <c r="C493" s="806"/>
      <c r="D493" s="806"/>
      <c r="E493" s="806"/>
      <c r="F493" s="806"/>
      <c r="G493" s="806"/>
    </row>
    <row r="494" spans="1:7" ht="15">
      <c r="A494" s="808" t="s">
        <v>914</v>
      </c>
      <c r="B494" s="808"/>
      <c r="C494" s="808"/>
      <c r="D494" s="808"/>
      <c r="E494" s="808"/>
      <c r="F494" s="808"/>
      <c r="G494" s="808"/>
    </row>
    <row r="495" spans="1:7" ht="15">
      <c r="A495" s="45" t="s">
        <v>525</v>
      </c>
      <c r="B495" s="45">
        <v>40259</v>
      </c>
      <c r="C495" s="407">
        <f>B495*1.15</f>
        <v>46298</v>
      </c>
      <c r="D495" s="432">
        <f>C495/C499*100</f>
        <v>70.86</v>
      </c>
      <c r="E495" s="404">
        <v>2.313</v>
      </c>
      <c r="F495" s="442">
        <f>E495*D495/100</f>
        <v>1.639</v>
      </c>
      <c r="G495" s="406"/>
    </row>
    <row r="496" spans="1:7" ht="15">
      <c r="A496" s="45" t="s">
        <v>526</v>
      </c>
      <c r="B496" s="45">
        <v>15723</v>
      </c>
      <c r="C496" s="407">
        <f>B496*1.15</f>
        <v>18081</v>
      </c>
      <c r="D496" s="432">
        <f>C496/C499*100</f>
        <v>27.67</v>
      </c>
      <c r="E496" s="409">
        <v>1.839</v>
      </c>
      <c r="F496" s="420">
        <f>E496*D496/100</f>
        <v>0.509</v>
      </c>
      <c r="G496" s="426"/>
    </row>
    <row r="497" spans="1:7" ht="15">
      <c r="A497" s="45" t="s">
        <v>527</v>
      </c>
      <c r="B497" s="45">
        <v>813</v>
      </c>
      <c r="C497" s="407">
        <f>B497*1.11</f>
        <v>902</v>
      </c>
      <c r="D497" s="432">
        <f>C497/C499*100</f>
        <v>1.38</v>
      </c>
      <c r="E497" s="433">
        <f>'мат.'!H301</f>
        <v>0.001</v>
      </c>
      <c r="F497" s="420">
        <f>E497*D497/100</f>
        <v>0</v>
      </c>
      <c r="G497" s="426"/>
    </row>
    <row r="498" spans="1:7" ht="15">
      <c r="A498" s="69" t="s">
        <v>291</v>
      </c>
      <c r="B498" s="69">
        <v>51</v>
      </c>
      <c r="C498" s="448">
        <f>B498*1.07</f>
        <v>55</v>
      </c>
      <c r="D498" s="449">
        <f>C498/C499*100</f>
        <v>0.08</v>
      </c>
      <c r="E498" s="450">
        <f>'амортиз.'!H117</f>
        <v>0.024</v>
      </c>
      <c r="F498" s="428">
        <f>E498*D498/100</f>
        <v>0</v>
      </c>
      <c r="G498" s="451"/>
    </row>
    <row r="499" spans="1:8" ht="15">
      <c r="A499" s="69" t="s">
        <v>528</v>
      </c>
      <c r="B499" s="69">
        <f>SUM(B495:B498)</f>
        <v>56846</v>
      </c>
      <c r="C499" s="448">
        <f>SUM(C495:C498)</f>
        <v>65336</v>
      </c>
      <c r="D499" s="452">
        <f>SUM(D495:D498)</f>
        <v>100</v>
      </c>
      <c r="E499" s="41"/>
      <c r="F499" s="453">
        <f>SUM(F495:F498)</f>
        <v>2.148</v>
      </c>
      <c r="G499" s="451"/>
      <c r="H499">
        <v>71</v>
      </c>
    </row>
    <row r="500" spans="1:7" ht="15">
      <c r="A500" s="806" t="s">
        <v>1732</v>
      </c>
      <c r="B500" s="806"/>
      <c r="C500" s="806"/>
      <c r="D500" s="806"/>
      <c r="E500" s="806"/>
      <c r="F500" s="806"/>
      <c r="G500" s="806"/>
    </row>
    <row r="501" spans="1:7" ht="15">
      <c r="A501" s="808" t="s">
        <v>916</v>
      </c>
      <c r="B501" s="808"/>
      <c r="C501" s="808"/>
      <c r="D501" s="808"/>
      <c r="E501" s="808"/>
      <c r="F501" s="808"/>
      <c r="G501" s="808"/>
    </row>
    <row r="502" spans="1:7" ht="15">
      <c r="A502" s="45" t="s">
        <v>525</v>
      </c>
      <c r="B502" s="45">
        <v>13691</v>
      </c>
      <c r="C502" s="407">
        <f>B502*1.15</f>
        <v>15745</v>
      </c>
      <c r="D502" s="432">
        <f>C502/C506*100</f>
        <v>66.64</v>
      </c>
      <c r="E502" s="404">
        <v>2.313</v>
      </c>
      <c r="F502" s="442">
        <f>E502*D502/100</f>
        <v>1.541</v>
      </c>
      <c r="G502" s="406"/>
    </row>
    <row r="503" spans="1:7" ht="15">
      <c r="A503" s="45" t="s">
        <v>526</v>
      </c>
      <c r="B503" s="45">
        <v>5334</v>
      </c>
      <c r="C503" s="407">
        <f>B503*1.15</f>
        <v>6134</v>
      </c>
      <c r="D503" s="432">
        <f>C503/C506*100</f>
        <v>25.96</v>
      </c>
      <c r="E503" s="409">
        <v>1.839</v>
      </c>
      <c r="F503" s="420">
        <f>E503*D503/100</f>
        <v>0.477</v>
      </c>
      <c r="G503" s="426"/>
    </row>
    <row r="504" spans="1:7" ht="15">
      <c r="A504" s="45" t="s">
        <v>527</v>
      </c>
      <c r="B504" s="45">
        <v>1524</v>
      </c>
      <c r="C504" s="407">
        <f>B504*1.11</f>
        <v>1692</v>
      </c>
      <c r="D504" s="432">
        <f>C504/C506*100</f>
        <v>7.16</v>
      </c>
      <c r="E504" s="433">
        <f>'мат.'!H301</f>
        <v>0.001</v>
      </c>
      <c r="F504" s="420">
        <f>E504*D504/100</f>
        <v>0</v>
      </c>
      <c r="G504" s="426"/>
    </row>
    <row r="505" spans="1:7" ht="15">
      <c r="A505" s="69" t="s">
        <v>291</v>
      </c>
      <c r="B505" s="69">
        <v>51</v>
      </c>
      <c r="C505" s="448">
        <f>B505*1.07</f>
        <v>55</v>
      </c>
      <c r="D505" s="449">
        <f>C505/C506*100</f>
        <v>0.23</v>
      </c>
      <c r="E505" s="450">
        <f>'амортиз.'!H117</f>
        <v>0.024</v>
      </c>
      <c r="F505" s="428">
        <f>E505*D505/100</f>
        <v>0</v>
      </c>
      <c r="G505" s="451"/>
    </row>
    <row r="506" spans="1:8" ht="15">
      <c r="A506" s="69" t="s">
        <v>528</v>
      </c>
      <c r="B506" s="69">
        <f>SUM(B502:B505)</f>
        <v>20600</v>
      </c>
      <c r="C506" s="448">
        <f>SUM(C502:C505)</f>
        <v>23626</v>
      </c>
      <c r="D506" s="452">
        <f>SUM(D502:D505)</f>
        <v>100</v>
      </c>
      <c r="E506" s="41"/>
      <c r="F506" s="453">
        <f>SUM(F502:F505)</f>
        <v>2.018</v>
      </c>
      <c r="G506" s="451"/>
      <c r="H506">
        <v>72</v>
      </c>
    </row>
    <row r="507" spans="1:7" ht="15">
      <c r="A507" s="806" t="s">
        <v>1733</v>
      </c>
      <c r="B507" s="806"/>
      <c r="C507" s="806"/>
      <c r="D507" s="806"/>
      <c r="E507" s="806"/>
      <c r="F507" s="806"/>
      <c r="G507" s="806"/>
    </row>
    <row r="508" spans="1:7" ht="15">
      <c r="A508" s="808" t="s">
        <v>917</v>
      </c>
      <c r="B508" s="808"/>
      <c r="C508" s="808"/>
      <c r="D508" s="808"/>
      <c r="E508" s="808"/>
      <c r="F508" s="808"/>
      <c r="G508" s="808"/>
    </row>
    <row r="509" spans="1:7" ht="15">
      <c r="A509" s="45" t="s">
        <v>525</v>
      </c>
      <c r="B509" s="45">
        <v>13691</v>
      </c>
      <c r="C509" s="407">
        <f>B509*1.15</f>
        <v>15745</v>
      </c>
      <c r="D509" s="432">
        <f>C509/C513*100</f>
        <v>70.16</v>
      </c>
      <c r="E509" s="404">
        <v>2.313</v>
      </c>
      <c r="F509" s="442">
        <f>E509*D509/100</f>
        <v>1.623</v>
      </c>
      <c r="G509" s="406"/>
    </row>
    <row r="510" spans="1:7" ht="15">
      <c r="A510" s="45" t="s">
        <v>526</v>
      </c>
      <c r="B510" s="45">
        <v>5334</v>
      </c>
      <c r="C510" s="407">
        <f>B510*1.15</f>
        <v>6134</v>
      </c>
      <c r="D510" s="432">
        <f>C510/C513*100</f>
        <v>27.33</v>
      </c>
      <c r="E510" s="409">
        <v>1.839</v>
      </c>
      <c r="F510" s="420">
        <f>E510*D510/100</f>
        <v>0.503</v>
      </c>
      <c r="G510" s="426"/>
    </row>
    <row r="511" spans="1:7" ht="15">
      <c r="A511" s="45" t="s">
        <v>527</v>
      </c>
      <c r="B511" s="45">
        <v>457</v>
      </c>
      <c r="C511" s="407">
        <f>B511*1.11</f>
        <v>507</v>
      </c>
      <c r="D511" s="432">
        <f>C511/C513*100</f>
        <v>2.26</v>
      </c>
      <c r="E511" s="433">
        <f>'мат.'!H301</f>
        <v>0.001</v>
      </c>
      <c r="F511" s="420">
        <f>E511*D511/100</f>
        <v>0</v>
      </c>
      <c r="G511" s="426"/>
    </row>
    <row r="512" spans="1:7" ht="15">
      <c r="A512" s="69" t="s">
        <v>291</v>
      </c>
      <c r="B512" s="69">
        <v>51</v>
      </c>
      <c r="C512" s="448">
        <f>B512*1.07</f>
        <v>55</v>
      </c>
      <c r="D512" s="449">
        <f>C512/C513*100</f>
        <v>0.25</v>
      </c>
      <c r="E512" s="450">
        <f>'амортиз.'!H117</f>
        <v>0.024</v>
      </c>
      <c r="F512" s="428">
        <f>E512*D512/100</f>
        <v>0</v>
      </c>
      <c r="G512" s="451"/>
    </row>
    <row r="513" spans="1:8" ht="15">
      <c r="A513" s="69" t="s">
        <v>528</v>
      </c>
      <c r="B513" s="69">
        <f>SUM(B509:B512)</f>
        <v>19533</v>
      </c>
      <c r="C513" s="448">
        <f>SUM(C509:C512)</f>
        <v>22441</v>
      </c>
      <c r="D513" s="452">
        <f>SUM(D509:D512)</f>
        <v>100</v>
      </c>
      <c r="E513" s="41"/>
      <c r="F513" s="453">
        <f>SUM(F509:F512)</f>
        <v>2.126</v>
      </c>
      <c r="G513" s="451"/>
      <c r="H513">
        <v>73</v>
      </c>
    </row>
    <row r="514" spans="1:7" ht="15">
      <c r="A514" s="806" t="s">
        <v>1734</v>
      </c>
      <c r="B514" s="806"/>
      <c r="C514" s="806"/>
      <c r="D514" s="806"/>
      <c r="E514" s="806"/>
      <c r="F514" s="806"/>
      <c r="G514" s="806"/>
    </row>
    <row r="515" spans="1:7" ht="15">
      <c r="A515" s="808" t="s">
        <v>915</v>
      </c>
      <c r="B515" s="808"/>
      <c r="C515" s="808"/>
      <c r="D515" s="808"/>
      <c r="E515" s="808"/>
      <c r="F515" s="808"/>
      <c r="G515" s="808"/>
    </row>
    <row r="516" spans="1:7" ht="15">
      <c r="A516" s="45" t="s">
        <v>525</v>
      </c>
      <c r="B516" s="45">
        <v>13691</v>
      </c>
      <c r="C516" s="407">
        <f>B516*1.15</f>
        <v>15745</v>
      </c>
      <c r="D516" s="432">
        <f>C516/C519*100</f>
        <v>71.14</v>
      </c>
      <c r="E516" s="404">
        <v>2.313</v>
      </c>
      <c r="F516" s="442">
        <f>E516*D516/100</f>
        <v>1.645</v>
      </c>
      <c r="G516" s="406"/>
    </row>
    <row r="517" spans="1:7" ht="15">
      <c r="A517" s="45" t="s">
        <v>526</v>
      </c>
      <c r="B517" s="45">
        <v>5334</v>
      </c>
      <c r="C517" s="407">
        <f>B517*1.15</f>
        <v>6134</v>
      </c>
      <c r="D517" s="432">
        <f>C517/C519*100</f>
        <v>27.71</v>
      </c>
      <c r="E517" s="409">
        <v>1.839</v>
      </c>
      <c r="F517" s="420">
        <f>E517*D517/100</f>
        <v>0.51</v>
      </c>
      <c r="G517" s="426"/>
    </row>
    <row r="518" spans="1:7" ht="15">
      <c r="A518" s="69" t="s">
        <v>527</v>
      </c>
      <c r="B518" s="69">
        <v>229</v>
      </c>
      <c r="C518" s="448">
        <f>B518*1.11</f>
        <v>254</v>
      </c>
      <c r="D518" s="449">
        <f>C518/C519*100</f>
        <v>1.15</v>
      </c>
      <c r="E518" s="450">
        <f>'мат.'!H301</f>
        <v>0.001</v>
      </c>
      <c r="F518" s="428">
        <f>E518*D518/100</f>
        <v>0</v>
      </c>
      <c r="G518" s="495"/>
    </row>
    <row r="519" spans="1:8" ht="15">
      <c r="A519" s="69" t="s">
        <v>528</v>
      </c>
      <c r="B519" s="69">
        <f>SUM(B516:B518)</f>
        <v>19254</v>
      </c>
      <c r="C519" s="448">
        <f>SUM(C516:C518)</f>
        <v>22133</v>
      </c>
      <c r="D519" s="452">
        <f>SUM(D516:D518)</f>
        <v>100</v>
      </c>
      <c r="E519" s="41"/>
      <c r="F519" s="453">
        <f>SUM(F516:F518)</f>
        <v>2.155</v>
      </c>
      <c r="G519" s="451"/>
      <c r="H519">
        <v>74</v>
      </c>
    </row>
    <row r="520" spans="1:7" ht="15">
      <c r="A520" s="806" t="s">
        <v>1735</v>
      </c>
      <c r="B520" s="806"/>
      <c r="C520" s="806"/>
      <c r="D520" s="806"/>
      <c r="E520" s="806"/>
      <c r="F520" s="806"/>
      <c r="G520" s="806"/>
    </row>
    <row r="521" spans="1:7" ht="15">
      <c r="A521" s="808" t="s">
        <v>1522</v>
      </c>
      <c r="B521" s="808"/>
      <c r="C521" s="808"/>
      <c r="D521" s="808"/>
      <c r="E521" s="808"/>
      <c r="F521" s="808"/>
      <c r="G521" s="808"/>
    </row>
    <row r="522" spans="1:7" ht="15">
      <c r="A522" s="45" t="s">
        <v>525</v>
      </c>
      <c r="B522" s="45">
        <v>30126</v>
      </c>
      <c r="C522" s="407">
        <f>B522*1.15</f>
        <v>34645</v>
      </c>
      <c r="D522" s="432">
        <f>C522/C525*100</f>
        <v>67.58</v>
      </c>
      <c r="E522" s="404">
        <v>2.313</v>
      </c>
      <c r="F522" s="442">
        <f>E522*D522/100</f>
        <v>1.563</v>
      </c>
      <c r="G522" s="406"/>
    </row>
    <row r="523" spans="1:7" ht="15">
      <c r="A523" s="45" t="s">
        <v>526</v>
      </c>
      <c r="B523" s="45">
        <v>11749</v>
      </c>
      <c r="C523" s="407">
        <f>B523*1.15</f>
        <v>13511</v>
      </c>
      <c r="D523" s="432">
        <f>C523/C525*100</f>
        <v>26.36</v>
      </c>
      <c r="E523" s="409">
        <v>1.839</v>
      </c>
      <c r="F523" s="420">
        <f>E523*D523/100</f>
        <v>0.485</v>
      </c>
      <c r="G523" s="426"/>
    </row>
    <row r="524" spans="1:7" ht="15">
      <c r="A524" s="69" t="s">
        <v>527</v>
      </c>
      <c r="B524" s="69">
        <v>2800</v>
      </c>
      <c r="C524" s="448">
        <f>B524*1.11</f>
        <v>3108</v>
      </c>
      <c r="D524" s="449">
        <f>C524/C525*100</f>
        <v>6.06</v>
      </c>
      <c r="E524" s="450">
        <f>'мат.'!H306</f>
        <v>0.315</v>
      </c>
      <c r="F524" s="428">
        <f>E524*D524/100</f>
        <v>0.019</v>
      </c>
      <c r="G524" s="495"/>
    </row>
    <row r="525" spans="1:8" ht="15">
      <c r="A525" s="69" t="s">
        <v>528</v>
      </c>
      <c r="B525" s="69">
        <f>SUM(B522:B524)</f>
        <v>44675</v>
      </c>
      <c r="C525" s="448">
        <f>SUM(C522:C524)</f>
        <v>51264</v>
      </c>
      <c r="D525" s="452">
        <f>SUM(D522:D524)</f>
        <v>100</v>
      </c>
      <c r="E525" s="41"/>
      <c r="F525" s="453">
        <f>SUM(F522:F524)</f>
        <v>2.067</v>
      </c>
      <c r="G525" s="451"/>
      <c r="H525">
        <v>75</v>
      </c>
    </row>
    <row r="526" spans="1:7" ht="15">
      <c r="A526" s="806" t="s">
        <v>1736</v>
      </c>
      <c r="B526" s="806"/>
      <c r="C526" s="806"/>
      <c r="D526" s="806"/>
      <c r="E526" s="806"/>
      <c r="F526" s="806"/>
      <c r="G526" s="806"/>
    </row>
    <row r="527" spans="1:7" ht="15">
      <c r="A527" s="808" t="s">
        <v>621</v>
      </c>
      <c r="B527" s="808"/>
      <c r="C527" s="808"/>
      <c r="D527" s="808"/>
      <c r="E527" s="808"/>
      <c r="F527" s="808"/>
      <c r="G527" s="808"/>
    </row>
    <row r="528" spans="1:7" ht="15">
      <c r="A528" s="45" t="s">
        <v>525</v>
      </c>
      <c r="B528" s="45">
        <v>73108</v>
      </c>
      <c r="C528" s="407">
        <f>B528*1.15</f>
        <v>84074</v>
      </c>
      <c r="D528" s="432">
        <f>C528/C531*100</f>
        <v>67.8</v>
      </c>
      <c r="E528" s="404">
        <v>2.313</v>
      </c>
      <c r="F528" s="442">
        <f>E528*D528/100</f>
        <v>1.568</v>
      </c>
      <c r="G528" s="406"/>
    </row>
    <row r="529" spans="1:7" ht="15">
      <c r="A529" s="45" t="s">
        <v>526</v>
      </c>
      <c r="B529" s="45">
        <v>29738</v>
      </c>
      <c r="C529" s="407">
        <f>B529*1.15</f>
        <v>34199</v>
      </c>
      <c r="D529" s="432">
        <f>C529/C531*100</f>
        <v>27.58</v>
      </c>
      <c r="E529" s="409">
        <v>1.839</v>
      </c>
      <c r="F529" s="420">
        <f>E529*D529/100</f>
        <v>0.507</v>
      </c>
      <c r="G529" s="426"/>
    </row>
    <row r="530" spans="1:7" ht="15">
      <c r="A530" s="69" t="s">
        <v>527</v>
      </c>
      <c r="B530" s="69">
        <v>5159</v>
      </c>
      <c r="C530" s="448">
        <f>B530*1.11</f>
        <v>5726</v>
      </c>
      <c r="D530" s="449">
        <f>C530/C531*100</f>
        <v>4.62</v>
      </c>
      <c r="E530" s="450">
        <f>'мат.'!H306</f>
        <v>0.315</v>
      </c>
      <c r="F530" s="428">
        <f>E530*D530/100</f>
        <v>0.015</v>
      </c>
      <c r="G530" s="495"/>
    </row>
    <row r="531" spans="1:8" ht="15">
      <c r="A531" s="69" t="s">
        <v>528</v>
      </c>
      <c r="B531" s="69">
        <f>SUM(B528:B530)</f>
        <v>108005</v>
      </c>
      <c r="C531" s="448">
        <f>SUM(C528:C530)</f>
        <v>123999</v>
      </c>
      <c r="D531" s="452">
        <f>SUM(D528:D530)</f>
        <v>100</v>
      </c>
      <c r="E531" s="41"/>
      <c r="F531" s="453">
        <f>SUM(F528:F530)</f>
        <v>2.09</v>
      </c>
      <c r="G531" s="451"/>
      <c r="H531">
        <v>76</v>
      </c>
    </row>
    <row r="532" spans="1:8" ht="15">
      <c r="A532" s="805" t="s">
        <v>1745</v>
      </c>
      <c r="B532" s="805"/>
      <c r="C532" s="805"/>
      <c r="D532" s="805"/>
      <c r="E532" s="805"/>
      <c r="F532" s="805"/>
      <c r="G532" s="805"/>
      <c r="H532" s="232"/>
    </row>
    <row r="533" spans="1:8" ht="15">
      <c r="A533" s="805" t="s">
        <v>1265</v>
      </c>
      <c r="B533" s="805"/>
      <c r="C533" s="805"/>
      <c r="D533" s="805"/>
      <c r="E533" s="805"/>
      <c r="F533" s="805"/>
      <c r="G533" s="805"/>
      <c r="H533" s="232"/>
    </row>
    <row r="534" spans="1:8" ht="15">
      <c r="A534" s="808" t="s">
        <v>1187</v>
      </c>
      <c r="B534" s="808"/>
      <c r="C534" s="808"/>
      <c r="D534" s="808"/>
      <c r="E534" s="808"/>
      <c r="F534" s="808"/>
      <c r="G534" s="808"/>
      <c r="H534" s="232"/>
    </row>
    <row r="535" spans="1:8" ht="15">
      <c r="A535" s="45" t="s">
        <v>525</v>
      </c>
      <c r="B535" s="45">
        <v>1028</v>
      </c>
      <c r="C535" s="407">
        <f>B535*1.15</f>
        <v>1182</v>
      </c>
      <c r="D535" s="432">
        <f>C535/C539*100</f>
        <v>7.82</v>
      </c>
      <c r="E535" s="404">
        <v>2.313</v>
      </c>
      <c r="F535" s="439">
        <f>E535*D535/100</f>
        <v>0.181</v>
      </c>
      <c r="G535" s="406"/>
      <c r="H535" s="232"/>
    </row>
    <row r="536" spans="1:8" ht="15">
      <c r="A536" s="45" t="s">
        <v>526</v>
      </c>
      <c r="B536" s="45">
        <v>401</v>
      </c>
      <c r="C536" s="407">
        <f>B536*1.15</f>
        <v>461</v>
      </c>
      <c r="D536" s="432">
        <v>3.04</v>
      </c>
      <c r="E536" s="409">
        <v>1.957</v>
      </c>
      <c r="F536" s="420">
        <f>E536*D536/100</f>
        <v>0.059</v>
      </c>
      <c r="G536" s="411"/>
      <c r="H536" s="232"/>
    </row>
    <row r="537" spans="1:8" ht="15">
      <c r="A537" s="45" t="s">
        <v>527</v>
      </c>
      <c r="B537" s="45">
        <v>12106</v>
      </c>
      <c r="C537" s="407">
        <f>B537*1.11</f>
        <v>13438</v>
      </c>
      <c r="D537" s="432">
        <f>C537/C539*100</f>
        <v>88.86</v>
      </c>
      <c r="E537" s="433">
        <f>'мат.'!H310</f>
        <v>0.312</v>
      </c>
      <c r="F537" s="420">
        <f>E537*D537/100</f>
        <v>0.277</v>
      </c>
      <c r="G537" s="411"/>
      <c r="H537" s="232"/>
    </row>
    <row r="538" spans="1:8" ht="15">
      <c r="A538" s="69" t="s">
        <v>291</v>
      </c>
      <c r="B538" s="69">
        <v>39</v>
      </c>
      <c r="C538" s="448">
        <f>B538*1.07</f>
        <v>42</v>
      </c>
      <c r="D538" s="449">
        <f>C538/C539*100</f>
        <v>0.28</v>
      </c>
      <c r="E538" s="450"/>
      <c r="F538" s="428">
        <f>(F535+F536+F537)*0.01</f>
        <v>0.005</v>
      </c>
      <c r="G538" s="451" t="s">
        <v>1212</v>
      </c>
      <c r="H538" s="232"/>
    </row>
    <row r="539" spans="1:8" ht="15">
      <c r="A539" s="69" t="s">
        <v>528</v>
      </c>
      <c r="B539" s="69">
        <f>SUM(B535:B538)</f>
        <v>13574</v>
      </c>
      <c r="C539" s="448">
        <f>SUM(C535:C538)</f>
        <v>15123</v>
      </c>
      <c r="D539" s="449">
        <f>SUM(D535:D538)</f>
        <v>100</v>
      </c>
      <c r="E539" s="41"/>
      <c r="F539" s="428">
        <f>SUM(F535:F538)</f>
        <v>0.522</v>
      </c>
      <c r="G539" s="451" t="s">
        <v>1188</v>
      </c>
      <c r="H539" s="232">
        <v>77</v>
      </c>
    </row>
    <row r="540" spans="1:8" ht="15">
      <c r="A540" s="805" t="s">
        <v>1266</v>
      </c>
      <c r="B540" s="805"/>
      <c r="C540" s="805"/>
      <c r="D540" s="805"/>
      <c r="E540" s="805"/>
      <c r="F540" s="805"/>
      <c r="G540" s="805"/>
      <c r="H540" s="232"/>
    </row>
    <row r="541" spans="1:8" ht="15">
      <c r="A541" s="808" t="s">
        <v>1191</v>
      </c>
      <c r="B541" s="808"/>
      <c r="C541" s="808"/>
      <c r="D541" s="808"/>
      <c r="E541" s="808"/>
      <c r="F541" s="808"/>
      <c r="G541" s="808"/>
      <c r="H541" s="232"/>
    </row>
    <row r="542" spans="1:8" ht="15">
      <c r="A542" s="401" t="s">
        <v>525</v>
      </c>
      <c r="B542" s="401">
        <v>1141</v>
      </c>
      <c r="C542" s="407">
        <f>B542*1.15</f>
        <v>1312</v>
      </c>
      <c r="D542" s="438">
        <f>C542/C546*100</f>
        <v>61.74</v>
      </c>
      <c r="E542" s="404">
        <v>2.313</v>
      </c>
      <c r="F542" s="425">
        <f>E542*D542/100</f>
        <v>1.428</v>
      </c>
      <c r="G542" s="406"/>
      <c r="H542" s="232"/>
    </row>
    <row r="543" spans="1:8" ht="15">
      <c r="A543" s="45" t="s">
        <v>526</v>
      </c>
      <c r="B543" s="45">
        <v>445</v>
      </c>
      <c r="C543" s="407">
        <f>B543*1.15</f>
        <v>512</v>
      </c>
      <c r="D543" s="432">
        <f>C543/C546*100</f>
        <v>24.09</v>
      </c>
      <c r="E543" s="409">
        <v>1.957</v>
      </c>
      <c r="F543" s="420">
        <f>E543*D543/100</f>
        <v>0.471</v>
      </c>
      <c r="G543" s="426"/>
      <c r="H543" s="232"/>
    </row>
    <row r="544" spans="1:8" ht="15">
      <c r="A544" s="45" t="s">
        <v>527</v>
      </c>
      <c r="B544" s="45">
        <v>235</v>
      </c>
      <c r="C544" s="407">
        <f>B544*1.11</f>
        <v>261</v>
      </c>
      <c r="D544" s="432">
        <f>C544/C546*100</f>
        <v>12.28</v>
      </c>
      <c r="E544" s="431">
        <f>'мат.'!H315</f>
        <v>1.09</v>
      </c>
      <c r="F544" s="420">
        <f>E544*D544/100</f>
        <v>0.134</v>
      </c>
      <c r="G544" s="426"/>
      <c r="H544" s="232"/>
    </row>
    <row r="545" spans="1:8" ht="15">
      <c r="A545" s="45" t="s">
        <v>1192</v>
      </c>
      <c r="B545" s="45">
        <v>37</v>
      </c>
      <c r="C545" s="407">
        <f>B545*1.07</f>
        <v>40</v>
      </c>
      <c r="D545" s="496">
        <f>C545/C546*100</f>
        <v>1.9</v>
      </c>
      <c r="E545" s="427">
        <v>0.001</v>
      </c>
      <c r="F545" s="420">
        <f>E545*D545/100</f>
        <v>0</v>
      </c>
      <c r="G545" s="408"/>
      <c r="H545" s="232"/>
    </row>
    <row r="546" spans="1:8" ht="15">
      <c r="A546" s="412" t="s">
        <v>528</v>
      </c>
      <c r="B546" s="412">
        <f>SUM(B542:B545)</f>
        <v>1858</v>
      </c>
      <c r="C546" s="413">
        <f>SUM(C542:C545)</f>
        <v>2125</v>
      </c>
      <c r="D546" s="497">
        <f>SUM(D542:D545)</f>
        <v>100</v>
      </c>
      <c r="E546" s="43"/>
      <c r="F546" s="434">
        <f>SUM(F542:F545)</f>
        <v>2.033</v>
      </c>
      <c r="G546" s="421"/>
      <c r="H546" s="232">
        <v>78</v>
      </c>
    </row>
    <row r="547" spans="1:8" ht="15">
      <c r="A547" s="805" t="s">
        <v>1267</v>
      </c>
      <c r="B547" s="805"/>
      <c r="C547" s="805"/>
      <c r="D547" s="805"/>
      <c r="E547" s="805"/>
      <c r="F547" s="805"/>
      <c r="G547" s="805"/>
      <c r="H547" s="232"/>
    </row>
    <row r="548" spans="1:8" ht="15">
      <c r="A548" s="808" t="s">
        <v>137</v>
      </c>
      <c r="B548" s="808"/>
      <c r="C548" s="808"/>
      <c r="D548" s="808"/>
      <c r="E548" s="808"/>
      <c r="F548" s="808"/>
      <c r="G548" s="808"/>
      <c r="H548" s="232"/>
    </row>
    <row r="549" spans="1:8" ht="15">
      <c r="A549" s="45" t="s">
        <v>525</v>
      </c>
      <c r="B549" s="45">
        <v>16298</v>
      </c>
      <c r="C549" s="407">
        <f>B549*1.15</f>
        <v>18743</v>
      </c>
      <c r="D549" s="432">
        <f>C549/245096*100</f>
        <v>7.65</v>
      </c>
      <c r="E549" s="404">
        <v>2.313</v>
      </c>
      <c r="F549" s="439">
        <f>E549*D549/100</f>
        <v>0.177</v>
      </c>
      <c r="G549" s="406"/>
      <c r="H549" s="232"/>
    </row>
    <row r="550" spans="1:8" ht="15">
      <c r="A550" s="45" t="s">
        <v>526</v>
      </c>
      <c r="B550" s="45">
        <v>6602</v>
      </c>
      <c r="C550" s="407">
        <f>B550*1.15</f>
        <v>7592</v>
      </c>
      <c r="D550" s="432">
        <f>C550/245096*100</f>
        <v>3.1</v>
      </c>
      <c r="E550" s="409">
        <v>1.957</v>
      </c>
      <c r="F550" s="420">
        <f>E550*D550/100</f>
        <v>0.061</v>
      </c>
      <c r="G550" s="411"/>
      <c r="H550" s="232"/>
    </row>
    <row r="551" spans="1:8" ht="15">
      <c r="A551" s="45" t="s">
        <v>527</v>
      </c>
      <c r="B551" s="45">
        <v>195879</v>
      </c>
      <c r="C551" s="407">
        <f>B551*1.11</f>
        <v>217426</v>
      </c>
      <c r="D551" s="432">
        <f>C551/245096*100</f>
        <v>88.71</v>
      </c>
      <c r="E551" s="433">
        <f>'мат.'!H320</f>
        <v>0.251</v>
      </c>
      <c r="F551" s="420">
        <f>E551*D551/100</f>
        <v>0.223</v>
      </c>
      <c r="G551" s="411"/>
      <c r="H551" s="232"/>
    </row>
    <row r="552" spans="1:8" ht="15">
      <c r="A552" s="69" t="s">
        <v>291</v>
      </c>
      <c r="B552" s="69">
        <v>1248</v>
      </c>
      <c r="C552" s="448">
        <f>B552*1.07</f>
        <v>1335</v>
      </c>
      <c r="D552" s="449">
        <f>C552/245096*100</f>
        <v>0.54</v>
      </c>
      <c r="E552" s="450"/>
      <c r="F552" s="428">
        <f>(F549+F550+F551)*0.02</f>
        <v>0.009</v>
      </c>
      <c r="G552" s="451" t="s">
        <v>1212</v>
      </c>
      <c r="H552" s="232"/>
    </row>
    <row r="553" spans="1:8" ht="15">
      <c r="A553" s="69" t="s">
        <v>528</v>
      </c>
      <c r="B553" s="69">
        <f>SUM(B549:B552)</f>
        <v>220027</v>
      </c>
      <c r="C553" s="448">
        <f>SUM(C549:C552)</f>
        <v>245096</v>
      </c>
      <c r="D553" s="449">
        <f>SUM(D549:D552)</f>
        <v>100</v>
      </c>
      <c r="E553" s="41"/>
      <c r="F553" s="428">
        <f>SUM(F549:F552)</f>
        <v>0.47</v>
      </c>
      <c r="G553" s="451" t="s">
        <v>140</v>
      </c>
      <c r="H553" s="232">
        <v>79</v>
      </c>
    </row>
    <row r="554" spans="1:8" ht="18">
      <c r="A554" s="818" t="s">
        <v>1765</v>
      </c>
      <c r="B554" s="818"/>
      <c r="C554" s="818"/>
      <c r="D554" s="818"/>
      <c r="E554" s="818"/>
      <c r="F554" s="818"/>
      <c r="G554" s="818"/>
      <c r="H554" s="232"/>
    </row>
    <row r="555" spans="1:8" ht="15">
      <c r="A555" s="811" t="s">
        <v>136</v>
      </c>
      <c r="B555" s="811"/>
      <c r="C555" s="811"/>
      <c r="D555" s="811"/>
      <c r="E555" s="811"/>
      <c r="F555" s="811"/>
      <c r="G555" s="811"/>
      <c r="H555" s="232"/>
    </row>
    <row r="556" spans="1:8" ht="15">
      <c r="A556" s="454" t="s">
        <v>525</v>
      </c>
      <c r="B556" s="454">
        <v>3482</v>
      </c>
      <c r="C556" s="455">
        <f>B556*1.15</f>
        <v>4004</v>
      </c>
      <c r="D556" s="456">
        <f>C556/C560*100</f>
        <v>8.22</v>
      </c>
      <c r="E556" s="404">
        <v>2.313</v>
      </c>
      <c r="F556" s="457">
        <f>E556*D556/100</f>
        <v>0.19</v>
      </c>
      <c r="G556" s="458"/>
      <c r="H556" s="232"/>
    </row>
    <row r="557" spans="1:8" ht="15">
      <c r="A557" s="459" t="s">
        <v>526</v>
      </c>
      <c r="B557" s="459">
        <v>1359</v>
      </c>
      <c r="C557" s="455">
        <f>B557*1.15</f>
        <v>1563</v>
      </c>
      <c r="D557" s="456">
        <f>C557/C560*100</f>
        <v>3.21</v>
      </c>
      <c r="E557" s="409">
        <v>1.957</v>
      </c>
      <c r="F557" s="460">
        <f>E557*D557/100</f>
        <v>0.063</v>
      </c>
      <c r="G557" s="461"/>
      <c r="H557" s="232"/>
    </row>
    <row r="558" spans="1:8" ht="15">
      <c r="A558" s="459" t="s">
        <v>527</v>
      </c>
      <c r="B558" s="459">
        <v>38637</v>
      </c>
      <c r="C558" s="455">
        <f>B558*1.11</f>
        <v>42887</v>
      </c>
      <c r="D558" s="456">
        <f>C558/C560*100</f>
        <v>88.02</v>
      </c>
      <c r="E558" s="463">
        <f>'мат.'!H310</f>
        <v>0.312</v>
      </c>
      <c r="F558" s="460">
        <f>E558*D558/100</f>
        <v>0.275</v>
      </c>
      <c r="G558" s="461"/>
      <c r="H558" s="232"/>
    </row>
    <row r="559" spans="1:8" ht="15">
      <c r="A559" s="459" t="s">
        <v>1225</v>
      </c>
      <c r="B559" s="459">
        <v>250</v>
      </c>
      <c r="C559" s="455">
        <f>B559*1.07</f>
        <v>268</v>
      </c>
      <c r="D559" s="456">
        <f>C559/C560*100</f>
        <v>0.55</v>
      </c>
      <c r="E559" s="463"/>
      <c r="F559" s="460">
        <f>(F556+F557+F558)*0.02</f>
        <v>0.011</v>
      </c>
      <c r="G559" s="498" t="s">
        <v>1212</v>
      </c>
      <c r="H559" s="232"/>
    </row>
    <row r="560" spans="1:8" ht="15">
      <c r="A560" s="466" t="s">
        <v>528</v>
      </c>
      <c r="B560" s="466"/>
      <c r="C560" s="467">
        <f>SUM(C556:C559)</f>
        <v>48722</v>
      </c>
      <c r="D560" s="499">
        <f>SUM(D556:D559)</f>
        <v>100</v>
      </c>
      <c r="E560" s="500"/>
      <c r="F560" s="501">
        <f>SUM(F556:F559)</f>
        <v>0.539</v>
      </c>
      <c r="G560" s="502" t="s">
        <v>1213</v>
      </c>
      <c r="H560" s="232">
        <v>80</v>
      </c>
    </row>
    <row r="561" spans="1:8" ht="15">
      <c r="A561" s="805" t="s">
        <v>1268</v>
      </c>
      <c r="B561" s="805"/>
      <c r="C561" s="805"/>
      <c r="D561" s="805"/>
      <c r="E561" s="805"/>
      <c r="F561" s="805"/>
      <c r="G561" s="805"/>
      <c r="H561" s="232"/>
    </row>
    <row r="562" spans="1:8" ht="15">
      <c r="A562" s="805" t="s">
        <v>143</v>
      </c>
      <c r="B562" s="805"/>
      <c r="C562" s="805"/>
      <c r="D562" s="805"/>
      <c r="E562" s="805"/>
      <c r="F562" s="805"/>
      <c r="G562" s="805"/>
      <c r="H562" s="232"/>
    </row>
    <row r="563" spans="1:8" ht="15">
      <c r="A563" s="401" t="s">
        <v>525</v>
      </c>
      <c r="B563" s="401">
        <v>312</v>
      </c>
      <c r="C563" s="402">
        <f>B563*1.15</f>
        <v>359</v>
      </c>
      <c r="D563" s="438">
        <f>C563/C567*100</f>
        <v>4.22</v>
      </c>
      <c r="E563" s="404">
        <v>2.313</v>
      </c>
      <c r="F563" s="439">
        <f>E563*D563/100</f>
        <v>0.098</v>
      </c>
      <c r="G563" s="406"/>
      <c r="H563" s="232"/>
    </row>
    <row r="564" spans="1:8" ht="15">
      <c r="A564" s="45" t="s">
        <v>526</v>
      </c>
      <c r="B564" s="45">
        <v>122</v>
      </c>
      <c r="C564" s="407">
        <f>B564*1.15</f>
        <v>140</v>
      </c>
      <c r="D564" s="432">
        <f>C564/C567*100</f>
        <v>1.65</v>
      </c>
      <c r="E564" s="409">
        <v>1.957</v>
      </c>
      <c r="F564" s="420">
        <f>E564*D564/100</f>
        <v>0.032</v>
      </c>
      <c r="G564" s="426"/>
      <c r="H564" s="232"/>
    </row>
    <row r="565" spans="1:8" ht="15">
      <c r="A565" s="45" t="s">
        <v>527</v>
      </c>
      <c r="B565" s="45">
        <v>6911</v>
      </c>
      <c r="C565" s="407">
        <f>B565*1.11</f>
        <v>7671</v>
      </c>
      <c r="D565" s="432">
        <f>C565/C567*100</f>
        <v>90.22</v>
      </c>
      <c r="E565" s="427">
        <f>'мат.'!H323</f>
        <v>0.001</v>
      </c>
      <c r="F565" s="420">
        <f>E565*D565/100</f>
        <v>0.001</v>
      </c>
      <c r="G565" s="426"/>
      <c r="H565" s="232"/>
    </row>
    <row r="566" spans="1:8" ht="15">
      <c r="A566" s="69" t="s">
        <v>291</v>
      </c>
      <c r="B566" s="69">
        <v>311</v>
      </c>
      <c r="C566" s="448">
        <f>B566*1.07</f>
        <v>333</v>
      </c>
      <c r="D566" s="449">
        <v>3.91</v>
      </c>
      <c r="E566" s="503"/>
      <c r="F566" s="428">
        <f>(F563+F564+F565)*0.19</f>
        <v>0.025</v>
      </c>
      <c r="G566" s="451" t="s">
        <v>1212</v>
      </c>
      <c r="H566" s="232"/>
    </row>
    <row r="567" spans="1:8" ht="15">
      <c r="A567" s="69" t="s">
        <v>528</v>
      </c>
      <c r="B567" s="69">
        <f>SUM(B563:B566)</f>
        <v>7656</v>
      </c>
      <c r="C567" s="448">
        <f>SUM(C563:C566)</f>
        <v>8503</v>
      </c>
      <c r="D567" s="449">
        <f>SUM(D563:D566)</f>
        <v>100</v>
      </c>
      <c r="E567" s="41"/>
      <c r="F567" s="428">
        <f>SUM(F563:F566)</f>
        <v>0.156</v>
      </c>
      <c r="G567" s="451" t="s">
        <v>144</v>
      </c>
      <c r="H567" s="232">
        <v>81</v>
      </c>
    </row>
    <row r="568" spans="1:8" ht="15">
      <c r="A568" s="817" t="s">
        <v>1269</v>
      </c>
      <c r="B568" s="817"/>
      <c r="C568" s="817"/>
      <c r="D568" s="817"/>
      <c r="E568" s="817"/>
      <c r="F568" s="817"/>
      <c r="G568" s="817"/>
      <c r="H568" s="232"/>
    </row>
    <row r="569" spans="1:8" ht="15">
      <c r="A569" s="805" t="s">
        <v>152</v>
      </c>
      <c r="B569" s="805"/>
      <c r="C569" s="805"/>
      <c r="D569" s="805"/>
      <c r="E569" s="805"/>
      <c r="F569" s="805"/>
      <c r="G569" s="805"/>
      <c r="H569" s="232"/>
    </row>
    <row r="570" spans="1:8" ht="15">
      <c r="A570" s="401" t="s">
        <v>525</v>
      </c>
      <c r="B570" s="401">
        <v>133</v>
      </c>
      <c r="C570" s="402">
        <f>B570*1.15</f>
        <v>153</v>
      </c>
      <c r="D570" s="438">
        <f>C570/C574*100</f>
        <v>4.95</v>
      </c>
      <c r="E570" s="404">
        <v>2.313</v>
      </c>
      <c r="F570" s="439">
        <f>E570*D570/100</f>
        <v>0.114</v>
      </c>
      <c r="G570" s="406"/>
      <c r="H570" s="232"/>
    </row>
    <row r="571" spans="1:8" ht="15">
      <c r="A571" s="45" t="s">
        <v>526</v>
      </c>
      <c r="B571" s="45">
        <v>52</v>
      </c>
      <c r="C571" s="407">
        <f>B571*1.15</f>
        <v>60</v>
      </c>
      <c r="D571" s="432">
        <f>C571/C574*100</f>
        <v>1.94</v>
      </c>
      <c r="E571" s="409">
        <v>1.957</v>
      </c>
      <c r="F571" s="420">
        <f>E571*D571/100</f>
        <v>0.038</v>
      </c>
      <c r="G571" s="426"/>
      <c r="H571" s="232"/>
    </row>
    <row r="572" spans="1:8" ht="15">
      <c r="A572" s="45" t="s">
        <v>527</v>
      </c>
      <c r="B572" s="45">
        <v>2483</v>
      </c>
      <c r="C572" s="407">
        <f>B572*1.11</f>
        <v>2756</v>
      </c>
      <c r="D572" s="432">
        <f>C572/C574*100</f>
        <v>89.16</v>
      </c>
      <c r="E572" s="427">
        <f>'мат.'!H326</f>
        <v>0.001</v>
      </c>
      <c r="F572" s="420">
        <f>E572*D572/100</f>
        <v>0.001</v>
      </c>
      <c r="G572" s="426"/>
      <c r="H572" s="232"/>
    </row>
    <row r="573" spans="1:8" ht="15">
      <c r="A573" s="69" t="s">
        <v>291</v>
      </c>
      <c r="B573" s="69">
        <v>114</v>
      </c>
      <c r="C573" s="448">
        <f>B573*1.07</f>
        <v>122</v>
      </c>
      <c r="D573" s="449">
        <f>C573/C574*100</f>
        <v>3.95</v>
      </c>
      <c r="E573" s="503"/>
      <c r="F573" s="428">
        <f>(F570+F571+F572)*0.19</f>
        <v>0.029</v>
      </c>
      <c r="G573" s="451" t="s">
        <v>1212</v>
      </c>
      <c r="H573" s="232"/>
    </row>
    <row r="574" spans="1:8" ht="15">
      <c r="A574" s="69" t="s">
        <v>528</v>
      </c>
      <c r="B574" s="69">
        <f>SUM(B570:B573)</f>
        <v>2782</v>
      </c>
      <c r="C574" s="448">
        <f>SUM(C570:C573)</f>
        <v>3091</v>
      </c>
      <c r="D574" s="449">
        <f>SUM(D570:D573)</f>
        <v>100</v>
      </c>
      <c r="E574" s="41"/>
      <c r="F574" s="428">
        <f>SUM(F570:F573)</f>
        <v>0.182</v>
      </c>
      <c r="G574" s="451" t="s">
        <v>144</v>
      </c>
      <c r="H574" s="232">
        <v>82</v>
      </c>
    </row>
    <row r="575" spans="1:8" ht="15">
      <c r="A575" s="817" t="s">
        <v>1270</v>
      </c>
      <c r="B575" s="817"/>
      <c r="C575" s="817"/>
      <c r="D575" s="817"/>
      <c r="E575" s="817"/>
      <c r="F575" s="817"/>
      <c r="G575" s="817"/>
      <c r="H575" s="232"/>
    </row>
    <row r="576" spans="1:8" ht="15">
      <c r="A576" s="805" t="s">
        <v>145</v>
      </c>
      <c r="B576" s="805"/>
      <c r="C576" s="805"/>
      <c r="D576" s="805"/>
      <c r="E576" s="805"/>
      <c r="F576" s="805"/>
      <c r="G576" s="805"/>
      <c r="H576" s="232"/>
    </row>
    <row r="577" spans="1:8" ht="15">
      <c r="A577" s="401" t="s">
        <v>525</v>
      </c>
      <c r="B577" s="401">
        <v>91</v>
      </c>
      <c r="C577" s="402">
        <f>B577*1.15</f>
        <v>105</v>
      </c>
      <c r="D577" s="438">
        <f>C577/C581*100</f>
        <v>56.15</v>
      </c>
      <c r="E577" s="404">
        <v>2.313</v>
      </c>
      <c r="F577" s="439">
        <f>E577*D577/100</f>
        <v>1.299</v>
      </c>
      <c r="G577" s="406"/>
      <c r="H577" s="232"/>
    </row>
    <row r="578" spans="1:8" ht="15">
      <c r="A578" s="45" t="s">
        <v>526</v>
      </c>
      <c r="B578" s="45">
        <v>35</v>
      </c>
      <c r="C578" s="407">
        <f>B578*1.15</f>
        <v>40</v>
      </c>
      <c r="D578" s="432">
        <f>C578/C581*100</f>
        <v>21.39</v>
      </c>
      <c r="E578" s="409">
        <v>1.957</v>
      </c>
      <c r="F578" s="420">
        <f>E578*D578/100</f>
        <v>0.419</v>
      </c>
      <c r="G578" s="426"/>
      <c r="H578" s="232"/>
    </row>
    <row r="579" spans="1:8" ht="15">
      <c r="A579" s="45" t="s">
        <v>527</v>
      </c>
      <c r="B579" s="45">
        <v>25</v>
      </c>
      <c r="C579" s="407">
        <f>B579*1.11</f>
        <v>28</v>
      </c>
      <c r="D579" s="432">
        <f>C579/C581*100</f>
        <v>14.97</v>
      </c>
      <c r="E579" s="427">
        <f>'мат.'!H326</f>
        <v>0.001</v>
      </c>
      <c r="F579" s="420">
        <f>E579*D579/100</f>
        <v>0</v>
      </c>
      <c r="G579" s="426"/>
      <c r="H579" s="232"/>
    </row>
    <row r="580" spans="1:8" ht="15">
      <c r="A580" s="69" t="s">
        <v>291</v>
      </c>
      <c r="B580" s="69">
        <v>13</v>
      </c>
      <c r="C580" s="448">
        <f>B580*1.07</f>
        <v>14</v>
      </c>
      <c r="D580" s="449">
        <f>C580/C581*100</f>
        <v>7.49</v>
      </c>
      <c r="E580" s="503"/>
      <c r="F580" s="428">
        <f>(F577+F578+F579)*0.19</f>
        <v>0.326</v>
      </c>
      <c r="G580" s="451" t="s">
        <v>1212</v>
      </c>
      <c r="H580" s="232"/>
    </row>
    <row r="581" spans="1:8" ht="15">
      <c r="A581" s="412" t="s">
        <v>528</v>
      </c>
      <c r="B581" s="412">
        <f>SUM(B577:B580)</f>
        <v>164</v>
      </c>
      <c r="C581" s="413">
        <f>SUM(C577:C580)</f>
        <v>187</v>
      </c>
      <c r="D581" s="449">
        <f>SUM(D577:D580)</f>
        <v>100</v>
      </c>
      <c r="E581" s="43"/>
      <c r="F581" s="430">
        <f>SUM(F577:F579)</f>
        <v>1.718</v>
      </c>
      <c r="G581" s="416" t="s">
        <v>146</v>
      </c>
      <c r="H581" s="232">
        <v>83</v>
      </c>
    </row>
    <row r="582" spans="1:8" ht="15">
      <c r="A582" s="805" t="s">
        <v>1271</v>
      </c>
      <c r="B582" s="805"/>
      <c r="C582" s="805"/>
      <c r="D582" s="805"/>
      <c r="E582" s="805"/>
      <c r="F582" s="805"/>
      <c r="G582" s="805"/>
      <c r="H582" s="232"/>
    </row>
    <row r="583" spans="1:8" ht="15">
      <c r="A583" s="805" t="s">
        <v>153</v>
      </c>
      <c r="B583" s="805"/>
      <c r="C583" s="805"/>
      <c r="D583" s="805"/>
      <c r="E583" s="805"/>
      <c r="F583" s="805"/>
      <c r="G583" s="805"/>
      <c r="H583" s="232"/>
    </row>
    <row r="584" spans="1:8" ht="15">
      <c r="A584" s="401" t="s">
        <v>525</v>
      </c>
      <c r="B584" s="401">
        <v>37</v>
      </c>
      <c r="C584" s="402">
        <f>B584*1.15</f>
        <v>43</v>
      </c>
      <c r="D584" s="438">
        <f>C584/C588*100</f>
        <v>63.24</v>
      </c>
      <c r="E584" s="404">
        <v>2.313</v>
      </c>
      <c r="F584" s="439">
        <f>E584*D584/100</f>
        <v>1.463</v>
      </c>
      <c r="G584" s="406"/>
      <c r="H584" s="232"/>
    </row>
    <row r="585" spans="1:8" ht="15">
      <c r="A585" s="45" t="s">
        <v>526</v>
      </c>
      <c r="B585" s="45">
        <v>14</v>
      </c>
      <c r="C585" s="407">
        <f>B585*1.15</f>
        <v>16</v>
      </c>
      <c r="D585" s="432">
        <f>C585/C588*100</f>
        <v>23.53</v>
      </c>
      <c r="E585" s="409">
        <v>1.957</v>
      </c>
      <c r="F585" s="420">
        <f>E585*D585/100</f>
        <v>0.46</v>
      </c>
      <c r="G585" s="426"/>
      <c r="H585" s="232"/>
    </row>
    <row r="586" spans="1:8" ht="15">
      <c r="A586" s="45" t="s">
        <v>527</v>
      </c>
      <c r="B586" s="45">
        <v>6</v>
      </c>
      <c r="C586" s="407">
        <f>B586*1.11</f>
        <v>7</v>
      </c>
      <c r="D586" s="432">
        <f>C586/C588*100</f>
        <v>10.29</v>
      </c>
      <c r="E586" s="427">
        <f>'мат.'!H326</f>
        <v>0.001</v>
      </c>
      <c r="F586" s="420">
        <f>E586*D586/100</f>
        <v>0</v>
      </c>
      <c r="G586" s="426"/>
      <c r="H586" s="232"/>
    </row>
    <row r="587" spans="1:8" ht="15">
      <c r="A587" s="69" t="s">
        <v>291</v>
      </c>
      <c r="B587" s="69">
        <v>2</v>
      </c>
      <c r="C587" s="448">
        <f>B587*1.07</f>
        <v>2</v>
      </c>
      <c r="D587" s="449">
        <f>C587/C588*100</f>
        <v>2.94</v>
      </c>
      <c r="E587" s="503"/>
      <c r="F587" s="428">
        <f>(F584+F585+F586)*0.19</f>
        <v>0.365</v>
      </c>
      <c r="G587" s="451" t="s">
        <v>1212</v>
      </c>
      <c r="H587" s="232"/>
    </row>
    <row r="588" spans="1:8" ht="15">
      <c r="A588" s="69" t="s">
        <v>528</v>
      </c>
      <c r="B588" s="69">
        <f>SUM(B584:B587)</f>
        <v>59</v>
      </c>
      <c r="C588" s="448">
        <f>SUM(C584:C587)</f>
        <v>68</v>
      </c>
      <c r="D588" s="449">
        <f>SUM(D584:D587)</f>
        <v>100</v>
      </c>
      <c r="E588" s="41"/>
      <c r="F588" s="453">
        <f>SUM(F584:F587)</f>
        <v>2.288</v>
      </c>
      <c r="G588" s="451" t="s">
        <v>144</v>
      </c>
      <c r="H588" s="232">
        <v>84</v>
      </c>
    </row>
    <row r="589" spans="1:8" ht="14.25">
      <c r="A589" s="106"/>
      <c r="B589" s="106"/>
      <c r="C589" s="106"/>
      <c r="D589" s="106"/>
      <c r="E589" s="106"/>
      <c r="F589" s="106"/>
      <c r="G589" s="106"/>
      <c r="H589" s="232"/>
    </row>
    <row r="590" spans="1:8" ht="14.25">
      <c r="A590" s="106"/>
      <c r="B590" s="106"/>
      <c r="C590" s="106"/>
      <c r="D590" s="106"/>
      <c r="E590" s="106"/>
      <c r="F590" s="106"/>
      <c r="G590" s="106"/>
      <c r="H590" s="232"/>
    </row>
    <row r="591" spans="1:8" ht="14.25">
      <c r="A591" s="801" t="s">
        <v>1151</v>
      </c>
      <c r="B591" s="801"/>
      <c r="C591" s="801"/>
      <c r="D591" s="801"/>
      <c r="E591" s="801"/>
      <c r="F591" s="801"/>
      <c r="G591" s="801"/>
      <c r="H591" s="232"/>
    </row>
    <row r="593" spans="1:7" ht="15">
      <c r="A593" s="805"/>
      <c r="B593" s="805"/>
      <c r="C593" s="805"/>
      <c r="D593" s="805"/>
      <c r="E593" s="805"/>
      <c r="F593" s="805"/>
      <c r="G593" s="805"/>
    </row>
  </sheetData>
  <sheetProtection/>
  <mergeCells count="187">
    <mergeCell ref="A181:G181"/>
    <mergeCell ref="A182:G182"/>
    <mergeCell ref="A203:G203"/>
    <mergeCell ref="A204:G204"/>
    <mergeCell ref="A210:G210"/>
    <mergeCell ref="A211:G211"/>
    <mergeCell ref="A195:G195"/>
    <mergeCell ref="A196:G196"/>
    <mergeCell ref="A189:G189"/>
    <mergeCell ref="A202:G202"/>
    <mergeCell ref="A576:G576"/>
    <mergeCell ref="A562:G562"/>
    <mergeCell ref="A568:G568"/>
    <mergeCell ref="A569:G569"/>
    <mergeCell ref="A575:G575"/>
    <mergeCell ref="A231:G231"/>
    <mergeCell ref="A239:G239"/>
    <mergeCell ref="A527:G527"/>
    <mergeCell ref="A547:G547"/>
    <mergeCell ref="A554:G554"/>
    <mergeCell ref="A323:G323"/>
    <mergeCell ref="A336:G336"/>
    <mergeCell ref="A344:G344"/>
    <mergeCell ref="A377:G377"/>
    <mergeCell ref="A370:G370"/>
    <mergeCell ref="A364:G364"/>
    <mergeCell ref="A308:G308"/>
    <mergeCell ref="A309:G309"/>
    <mergeCell ref="A330:G330"/>
    <mergeCell ref="A337:G337"/>
    <mergeCell ref="A376:G376"/>
    <mergeCell ref="A390:G390"/>
    <mergeCell ref="A382:G382"/>
    <mergeCell ref="A383:G383"/>
    <mergeCell ref="A381:G381"/>
    <mergeCell ref="A343:G343"/>
    <mergeCell ref="A526:G526"/>
    <mergeCell ref="A481:G481"/>
    <mergeCell ref="A439:G439"/>
    <mergeCell ref="A445:G445"/>
    <mergeCell ref="A418:G418"/>
    <mergeCell ref="A247:G247"/>
    <mergeCell ref="A267:G267"/>
    <mergeCell ref="A315:G315"/>
    <mergeCell ref="A316:G316"/>
    <mergeCell ref="A322:G322"/>
    <mergeCell ref="A282:G282"/>
    <mergeCell ref="A261:G261"/>
    <mergeCell ref="A253:G253"/>
    <mergeCell ref="A268:G268"/>
    <mergeCell ref="A281:G281"/>
    <mergeCell ref="A274:G274"/>
    <mergeCell ref="A260:G260"/>
    <mergeCell ref="A245:G245"/>
    <mergeCell ref="A561:G561"/>
    <mergeCell ref="A288:G288"/>
    <mergeCell ref="A403:G403"/>
    <mergeCell ref="A358:G358"/>
    <mergeCell ref="A302:G302"/>
    <mergeCell ref="A289:G289"/>
    <mergeCell ref="A357:G357"/>
    <mergeCell ref="A446:G446"/>
    <mergeCell ref="A467:G467"/>
    <mergeCell ref="A404:G404"/>
    <mergeCell ref="A363:G363"/>
    <mergeCell ref="A217:G217"/>
    <mergeCell ref="A232:G232"/>
    <mergeCell ref="A152:G152"/>
    <mergeCell ref="A143:G143"/>
    <mergeCell ref="A144:G144"/>
    <mergeCell ref="A145:G145"/>
    <mergeCell ref="A294:G294"/>
    <mergeCell ref="A246:G246"/>
    <mergeCell ref="A174:G174"/>
    <mergeCell ref="A218:G218"/>
    <mergeCell ref="A351:G351"/>
    <mergeCell ref="A180:G180"/>
    <mergeCell ref="A397:G397"/>
    <mergeCell ref="A389:G389"/>
    <mergeCell ref="A301:G301"/>
    <mergeCell ref="A275:G275"/>
    <mergeCell ref="A224:G224"/>
    <mergeCell ref="A238:G238"/>
    <mergeCell ref="A166:G166"/>
    <mergeCell ref="A136:G136"/>
    <mergeCell ref="A151:G151"/>
    <mergeCell ref="A159:G159"/>
    <mergeCell ref="A160:G160"/>
    <mergeCell ref="A153:G153"/>
    <mergeCell ref="A104:G104"/>
    <mergeCell ref="A91:G91"/>
    <mergeCell ref="A123:G123"/>
    <mergeCell ref="A124:G124"/>
    <mergeCell ref="A130:G130"/>
    <mergeCell ref="A131:G131"/>
    <mergeCell ref="A111:G111"/>
    <mergeCell ref="A110:G110"/>
    <mergeCell ref="A118:G118"/>
    <mergeCell ref="A37:G37"/>
    <mergeCell ref="A1:G1"/>
    <mergeCell ref="A2:G2"/>
    <mergeCell ref="A3:G3"/>
    <mergeCell ref="A4:D4"/>
    <mergeCell ref="A5:D5"/>
    <mergeCell ref="A13:G13"/>
    <mergeCell ref="A30:G30"/>
    <mergeCell ref="A31:G31"/>
    <mergeCell ref="A36:G36"/>
    <mergeCell ref="A24:G24"/>
    <mergeCell ref="A25:G25"/>
    <mergeCell ref="A71:G71"/>
    <mergeCell ref="A6:D6"/>
    <mergeCell ref="A97:G97"/>
    <mergeCell ref="A98:G98"/>
    <mergeCell ref="A50:G50"/>
    <mergeCell ref="A56:G56"/>
    <mergeCell ref="A57:G57"/>
    <mergeCell ref="A18:G18"/>
    <mergeCell ref="A19:G19"/>
    <mergeCell ref="A12:G12"/>
    <mergeCell ref="A84:G84"/>
    <mergeCell ref="A83:G83"/>
    <mergeCell ref="A532:G532"/>
    <mergeCell ref="A501:G501"/>
    <mergeCell ref="A426:G426"/>
    <mergeCell ref="A454:G454"/>
    <mergeCell ref="A521:G521"/>
    <mergeCell ref="A507:G507"/>
    <mergeCell ref="A49:G49"/>
    <mergeCell ref="A64:G64"/>
    <mergeCell ref="A70:G70"/>
    <mergeCell ref="A350:G350"/>
    <mergeCell ref="A137:G137"/>
    <mergeCell ref="A188:G188"/>
    <mergeCell ref="A167:G167"/>
    <mergeCell ref="A225:G225"/>
    <mergeCell ref="A117:G117"/>
    <mergeCell ref="A103:G103"/>
    <mergeCell ref="A173:G173"/>
    <mergeCell ref="A452:G452"/>
    <mergeCell ref="A42:G42"/>
    <mergeCell ref="A63:G63"/>
    <mergeCell ref="A593:G593"/>
    <mergeCell ref="A541:G541"/>
    <mergeCell ref="A533:G533"/>
    <mergeCell ref="A534:G534"/>
    <mergeCell ref="A540:G540"/>
    <mergeCell ref="A43:G43"/>
    <mergeCell ref="A591:G591"/>
    <mergeCell ref="A582:G582"/>
    <mergeCell ref="A583:G583"/>
    <mergeCell ref="A555:G555"/>
    <mergeCell ref="A548:G548"/>
    <mergeCell ref="A77:G77"/>
    <mergeCell ref="A78:G78"/>
    <mergeCell ref="A425:G425"/>
    <mergeCell ref="A329:G329"/>
    <mergeCell ref="A90:G90"/>
    <mergeCell ref="A396:G396"/>
    <mergeCell ref="A254:G254"/>
    <mergeCell ref="A410:G410"/>
    <mergeCell ref="A482:G482"/>
    <mergeCell ref="A433:G433"/>
    <mergeCell ref="A434:G434"/>
    <mergeCell ref="A460:G460"/>
    <mergeCell ref="A468:G468"/>
    <mergeCell ref="A438:G438"/>
    <mergeCell ref="A369:G369"/>
    <mergeCell ref="A411:G411"/>
    <mergeCell ref="A493:G493"/>
    <mergeCell ref="A494:G494"/>
    <mergeCell ref="A461:G461"/>
    <mergeCell ref="A432:G432"/>
    <mergeCell ref="A419:G419"/>
    <mergeCell ref="A412:G412"/>
    <mergeCell ref="A483:G483"/>
    <mergeCell ref="A474:G474"/>
    <mergeCell ref="A295:G295"/>
    <mergeCell ref="A520:G520"/>
    <mergeCell ref="A453:G453"/>
    <mergeCell ref="A488:G488"/>
    <mergeCell ref="A515:G515"/>
    <mergeCell ref="A500:G500"/>
    <mergeCell ref="A489:G489"/>
    <mergeCell ref="A514:G514"/>
    <mergeCell ref="A508:G508"/>
    <mergeCell ref="A475:G475"/>
  </mergeCells>
  <printOptions horizontalCentered="1"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Черкашин</dc:creator>
  <cp:keywords/>
  <dc:description/>
  <cp:lastModifiedBy>Тимкин Тимофей Васильевич</cp:lastModifiedBy>
  <cp:lastPrinted>2013-08-14T10:48:13Z</cp:lastPrinted>
  <dcterms:created xsi:type="dcterms:W3CDTF">2010-04-14T07:19:42Z</dcterms:created>
  <dcterms:modified xsi:type="dcterms:W3CDTF">2018-03-29T08:09:48Z</dcterms:modified>
  <cp:category/>
  <cp:version/>
  <cp:contentType/>
  <cp:contentStatus/>
</cp:coreProperties>
</file>