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5_15.bin" ContentType="application/vnd.openxmlformats-officedocument.oleObject"/>
  <Override PartName="/xl/embeddings/oleObject_5_1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0350" windowHeight="525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пример " sheetId="6" r:id="rId6"/>
  </sheets>
  <definedNames/>
  <calcPr fullCalcOnLoad="1"/>
</workbook>
</file>

<file path=xl/sharedStrings.xml><?xml version="1.0" encoding="utf-8"?>
<sst xmlns="http://schemas.openxmlformats.org/spreadsheetml/2006/main" count="788" uniqueCount="103">
  <si>
    <t>Квадрат ошибки</t>
  </si>
  <si>
    <t>Номер</t>
  </si>
  <si>
    <t>года</t>
  </si>
  <si>
    <t>Условная</t>
  </si>
  <si>
    <t>переменная</t>
  </si>
  <si>
    <t>номера года</t>
  </si>
  <si>
    <t>работы</t>
  </si>
  <si>
    <t>Время .</t>
  </si>
  <si>
    <t>Коэффи-</t>
  </si>
  <si>
    <t>циент</t>
  </si>
  <si>
    <t>Парамет.</t>
  </si>
  <si>
    <t>модели</t>
  </si>
  <si>
    <t>маштаби-</t>
  </si>
  <si>
    <t>рования</t>
  </si>
  <si>
    <t>по времени</t>
  </si>
  <si>
    <t>времени</t>
  </si>
  <si>
    <t>скважин</t>
  </si>
  <si>
    <t>Средний</t>
  </si>
  <si>
    <t>дебит</t>
  </si>
  <si>
    <t>скважины</t>
  </si>
  <si>
    <t>дебита</t>
  </si>
  <si>
    <t xml:space="preserve">Добыча </t>
  </si>
  <si>
    <t>нефти</t>
  </si>
  <si>
    <t>на основе</t>
  </si>
  <si>
    <t>полученная</t>
  </si>
  <si>
    <t>ошибки между</t>
  </si>
  <si>
    <t>фактической</t>
  </si>
  <si>
    <t>и модельными</t>
  </si>
  <si>
    <t>значениями добычи</t>
  </si>
  <si>
    <t>Квадрат</t>
  </si>
  <si>
    <t>Экспертные оценки</t>
  </si>
  <si>
    <t>извлекаемых</t>
  </si>
  <si>
    <t>между экспертными</t>
  </si>
  <si>
    <t>значениями извле-</t>
  </si>
  <si>
    <t>каемых запасов</t>
  </si>
  <si>
    <t>Начальные</t>
  </si>
  <si>
    <t xml:space="preserve">значения </t>
  </si>
  <si>
    <t>параметров модели</t>
  </si>
  <si>
    <t xml:space="preserve">Параметры </t>
  </si>
  <si>
    <t>Добыча</t>
  </si>
  <si>
    <t>(факт.)</t>
  </si>
  <si>
    <t>`</t>
  </si>
  <si>
    <t>Время</t>
  </si>
  <si>
    <t>Критерии качества интегрирванной</t>
  </si>
  <si>
    <t>системы моделей</t>
  </si>
  <si>
    <t>квадрата ошибки</t>
  </si>
  <si>
    <t>добычи по истории</t>
  </si>
  <si>
    <t>разработки</t>
  </si>
  <si>
    <t>1.Суммарное значение</t>
  </si>
  <si>
    <t>2. Суммарное значение</t>
  </si>
  <si>
    <t>извлекаемых запасоа</t>
  </si>
  <si>
    <t>Извлекаемые</t>
  </si>
  <si>
    <t>запасы</t>
  </si>
  <si>
    <t>вычмсленные</t>
  </si>
  <si>
    <t>по модели</t>
  </si>
  <si>
    <t>запасов( в тоннах)</t>
  </si>
  <si>
    <t>Экспертные</t>
  </si>
  <si>
    <t>(проектные)</t>
  </si>
  <si>
    <t>оценки</t>
  </si>
  <si>
    <t>добычи</t>
  </si>
  <si>
    <t>между проектной</t>
  </si>
  <si>
    <t>(прогнозными)</t>
  </si>
  <si>
    <t>3.Суммарное значение</t>
  </si>
  <si>
    <t>проектных значений</t>
  </si>
  <si>
    <t>добычи нефти</t>
  </si>
  <si>
    <t>ячейка(AЕ56)</t>
  </si>
  <si>
    <t>4.Комбинированный</t>
  </si>
  <si>
    <t>критерий</t>
  </si>
  <si>
    <t>скв. (сут.)</t>
  </si>
  <si>
    <t>Балансовые</t>
  </si>
  <si>
    <t>4. Комбинированный</t>
  </si>
  <si>
    <t>модели)</t>
  </si>
  <si>
    <t>(на основе</t>
  </si>
  <si>
    <t>Критерии качества малопараметрической</t>
  </si>
  <si>
    <t xml:space="preserve">модели добычи нефти </t>
  </si>
  <si>
    <t>1. Средний квадрат</t>
  </si>
  <si>
    <t>Относительная</t>
  </si>
  <si>
    <t>ошибка прогноза</t>
  </si>
  <si>
    <t xml:space="preserve">     ошибки модели</t>
  </si>
  <si>
    <t xml:space="preserve">     добычи нефти</t>
  </si>
  <si>
    <t>4.  Комбинированный</t>
  </si>
  <si>
    <t>2. Средний квадрат</t>
  </si>
  <si>
    <t xml:space="preserve">    ошибки модели</t>
  </si>
  <si>
    <t xml:space="preserve">    извлекаемых запасов</t>
  </si>
  <si>
    <t>3. Средний квадрат</t>
  </si>
  <si>
    <t xml:space="preserve">     прогнозных значений </t>
  </si>
  <si>
    <t xml:space="preserve">     показатель качества</t>
  </si>
  <si>
    <t xml:space="preserve">     проектных значений </t>
  </si>
  <si>
    <t>Управляющие параметры</t>
  </si>
  <si>
    <t xml:space="preserve">     </t>
  </si>
  <si>
    <t>альфа</t>
  </si>
  <si>
    <t>КИН</t>
  </si>
  <si>
    <t>вета</t>
  </si>
  <si>
    <t>исх</t>
  </si>
  <si>
    <t>Оценки</t>
  </si>
  <si>
    <t>Извлекаемых</t>
  </si>
  <si>
    <t>КИН -</t>
  </si>
  <si>
    <t xml:space="preserve">запасов - </t>
  </si>
  <si>
    <t>, т</t>
  </si>
  <si>
    <t>S</t>
  </si>
  <si>
    <t>Относительные ошибки</t>
  </si>
  <si>
    <t>бета</t>
  </si>
  <si>
    <t>КПК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</si>
</sst>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"/>
  </numFmts>
  <fonts count="67">
    <font>
      <sz val="10"/>
      <name val="Arial Cyr"/>
      <family val="0"/>
    </font>
    <font>
      <sz val="10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53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8"/>
      <name val="Arial Cyr"/>
      <family val="0"/>
    </font>
    <font>
      <sz val="1.75"/>
      <color indexed="8"/>
      <name val="Arial Cyr"/>
      <family val="0"/>
    </font>
    <font>
      <sz val="2.5"/>
      <color indexed="8"/>
      <name val="Arial Cyr"/>
      <family val="0"/>
    </font>
    <font>
      <sz val="1.6"/>
      <color indexed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7.55"/>
      <color indexed="8"/>
      <name val="Arial Cyr"/>
      <family val="0"/>
    </font>
    <font>
      <sz val="7.35"/>
      <color indexed="8"/>
      <name val="Arial Cyr"/>
      <family val="0"/>
    </font>
    <font>
      <sz val="5"/>
      <color indexed="8"/>
      <name val="Arial Cyr"/>
      <family val="0"/>
    </font>
    <font>
      <sz val="4.75"/>
      <color indexed="8"/>
      <name val="Arial Cyr"/>
      <family val="0"/>
    </font>
    <font>
      <sz val="8.5"/>
      <color indexed="8"/>
      <name val="Arial Cyr"/>
      <family val="0"/>
    </font>
    <font>
      <sz val="7.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25"/>
      <color indexed="8"/>
      <name val="Arial Cyr"/>
      <family val="0"/>
    </font>
    <font>
      <b/>
      <sz val="8.25"/>
      <color indexed="8"/>
      <name val="Arial Cyr"/>
      <family val="0"/>
    </font>
    <font>
      <b/>
      <sz val="8"/>
      <color indexed="8"/>
      <name val="Arial Cyr"/>
      <family val="0"/>
    </font>
    <font>
      <b/>
      <sz val="9.75"/>
      <color indexed="8"/>
      <name val="Arial Cyr"/>
      <family val="0"/>
    </font>
    <font>
      <b/>
      <sz val="8.5"/>
      <color indexed="8"/>
      <name val="Arial Cyr"/>
      <family val="0"/>
    </font>
    <font>
      <b/>
      <sz val="10.5"/>
      <color indexed="8"/>
      <name val="Arial Cyr"/>
      <family val="0"/>
    </font>
    <font>
      <b/>
      <sz val="10"/>
      <color indexed="8"/>
      <name val="Arial Cyr"/>
      <family val="0"/>
    </font>
    <font>
      <b/>
      <sz val="11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74" fontId="0" fillId="33" borderId="15" xfId="0" applyNumberFormat="1" applyFill="1" applyBorder="1" applyAlignment="1">
      <alignment/>
    </xf>
    <xf numFmtId="174" fontId="0" fillId="33" borderId="16" xfId="0" applyNumberFormat="1" applyFill="1" applyBorder="1" applyAlignment="1">
      <alignment/>
    </xf>
    <xf numFmtId="174" fontId="0" fillId="33" borderId="17" xfId="0" applyNumberFormat="1" applyFill="1" applyBorder="1" applyAlignment="1">
      <alignment/>
    </xf>
    <xf numFmtId="174" fontId="0" fillId="0" borderId="0" xfId="0" applyNumberFormat="1" applyAlignment="1">
      <alignment/>
    </xf>
    <xf numFmtId="0" fontId="0" fillId="33" borderId="13" xfId="0" applyFill="1" applyBorder="1" applyAlignment="1">
      <alignment/>
    </xf>
    <xf numFmtId="2" fontId="0" fillId="0" borderId="0" xfId="0" applyNumberFormat="1" applyAlignment="1">
      <alignment/>
    </xf>
    <xf numFmtId="2" fontId="0" fillId="33" borderId="15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Alignment="1">
      <alignment/>
    </xf>
    <xf numFmtId="0" fontId="0" fillId="33" borderId="21" xfId="0" applyFill="1" applyBorder="1" applyAlignment="1">
      <alignment/>
    </xf>
    <xf numFmtId="1" fontId="0" fillId="33" borderId="12" xfId="0" applyNumberFormat="1" applyFill="1" applyBorder="1" applyAlignment="1">
      <alignment/>
    </xf>
    <xf numFmtId="0" fontId="0" fillId="33" borderId="22" xfId="0" applyFill="1" applyBorder="1" applyAlignment="1">
      <alignment/>
    </xf>
    <xf numFmtId="175" fontId="0" fillId="33" borderId="15" xfId="0" applyNumberFormat="1" applyFill="1" applyBorder="1" applyAlignment="1">
      <alignment/>
    </xf>
    <xf numFmtId="175" fontId="0" fillId="33" borderId="16" xfId="0" applyNumberFormat="1" applyFill="1" applyBorder="1" applyAlignment="1">
      <alignment/>
    </xf>
    <xf numFmtId="175" fontId="0" fillId="33" borderId="17" xfId="0" applyNumberFormat="1" applyFill="1" applyBorder="1" applyAlignment="1">
      <alignment/>
    </xf>
    <xf numFmtId="17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0" fillId="0" borderId="23" xfId="0" applyNumberFormat="1" applyBorder="1" applyAlignment="1">
      <alignment/>
    </xf>
    <xf numFmtId="0" fontId="5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/>
    </xf>
    <xf numFmtId="1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27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33" borderId="17" xfId="0" applyFont="1" applyFill="1" applyBorder="1" applyAlignment="1">
      <alignment/>
    </xf>
    <xf numFmtId="0" fontId="0" fillId="34" borderId="16" xfId="0" applyFill="1" applyBorder="1" applyAlignment="1">
      <alignment/>
    </xf>
    <xf numFmtId="0" fontId="7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34" borderId="12" xfId="0" applyFont="1" applyFill="1" applyBorder="1" applyAlignment="1">
      <alignment/>
    </xf>
    <xf numFmtId="174" fontId="0" fillId="34" borderId="15" xfId="0" applyNumberFormat="1" applyFill="1" applyBorder="1" applyAlignment="1">
      <alignment/>
    </xf>
    <xf numFmtId="175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3" xfId="0" applyFont="1" applyFill="1" applyBorder="1" applyAlignment="1">
      <alignment/>
    </xf>
    <xf numFmtId="174" fontId="0" fillId="34" borderId="16" xfId="0" applyNumberFormat="1" applyFill="1" applyBorder="1" applyAlignment="1">
      <alignment/>
    </xf>
    <xf numFmtId="175" fontId="0" fillId="34" borderId="16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4" fontId="0" fillId="34" borderId="17" xfId="0" applyNumberFormat="1" applyFill="1" applyBorder="1" applyAlignment="1">
      <alignment/>
    </xf>
    <xf numFmtId="175" fontId="0" fillId="34" borderId="17" xfId="0" applyNumberFormat="1" applyFill="1" applyBorder="1" applyAlignment="1">
      <alignment/>
    </xf>
    <xf numFmtId="0" fontId="0" fillId="34" borderId="17" xfId="0" applyFill="1" applyBorder="1" applyAlignment="1">
      <alignment/>
    </xf>
    <xf numFmtId="2" fontId="0" fillId="34" borderId="15" xfId="0" applyNumberFormat="1" applyFill="1" applyBorder="1" applyAlignment="1">
      <alignment/>
    </xf>
    <xf numFmtId="0" fontId="0" fillId="34" borderId="20" xfId="0" applyFill="1" applyBorder="1" applyAlignment="1">
      <alignment/>
    </xf>
    <xf numFmtId="2" fontId="0" fillId="34" borderId="16" xfId="0" applyNumberFormat="1" applyFill="1" applyBorder="1" applyAlignment="1">
      <alignment/>
    </xf>
    <xf numFmtId="0" fontId="0" fillId="34" borderId="18" xfId="0" applyFill="1" applyBorder="1" applyAlignment="1">
      <alignment/>
    </xf>
    <xf numFmtId="2" fontId="0" fillId="34" borderId="17" xfId="0" applyNumberForma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26" xfId="0" applyFont="1" applyBorder="1" applyAlignment="1">
      <alignment/>
    </xf>
    <xf numFmtId="1" fontId="0" fillId="0" borderId="27" xfId="0" applyNumberFormat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30" xfId="0" applyFont="1" applyBorder="1" applyAlignment="1">
      <alignment/>
    </xf>
    <xf numFmtId="175" fontId="1" fillId="35" borderId="0" xfId="0" applyNumberFormat="1" applyFont="1" applyFill="1" applyAlignment="1">
      <alignment/>
    </xf>
    <xf numFmtId="0" fontId="9" fillId="0" borderId="24" xfId="0" applyFont="1" applyFill="1" applyBorder="1" applyAlignment="1">
      <alignment/>
    </xf>
    <xf numFmtId="1" fontId="0" fillId="0" borderId="25" xfId="0" applyNumberFormat="1" applyBorder="1" applyAlignment="1">
      <alignment/>
    </xf>
    <xf numFmtId="0" fontId="0" fillId="36" borderId="0" xfId="0" applyFill="1" applyAlignment="1">
      <alignment/>
    </xf>
    <xf numFmtId="2" fontId="0" fillId="0" borderId="0" xfId="0" applyNumberFormat="1" applyFill="1" applyAlignment="1">
      <alignment/>
    </xf>
    <xf numFmtId="176" fontId="10" fillId="37" borderId="31" xfId="0" applyNumberFormat="1" applyFont="1" applyFill="1" applyBorder="1" applyAlignment="1">
      <alignment/>
    </xf>
    <xf numFmtId="174" fontId="5" fillId="37" borderId="27" xfId="0" applyNumberFormat="1" applyFont="1" applyFill="1" applyBorder="1" applyAlignment="1">
      <alignment/>
    </xf>
    <xf numFmtId="174" fontId="5" fillId="37" borderId="23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174" fontId="0" fillId="38" borderId="0" xfId="0" applyNumberFormat="1" applyFill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1" xfId="0" applyFill="1" applyBorder="1" applyAlignment="1">
      <alignment/>
    </xf>
    <xf numFmtId="176" fontId="0" fillId="37" borderId="0" xfId="0" applyNumberFormat="1" applyFill="1" applyAlignment="1">
      <alignment/>
    </xf>
    <xf numFmtId="174" fontId="0" fillId="37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1" fillId="35" borderId="15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0" fillId="35" borderId="20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25" xfId="0" applyBorder="1" applyAlignment="1">
      <alignment/>
    </xf>
    <xf numFmtId="174" fontId="0" fillId="38" borderId="23" xfId="0" applyNumberFormat="1" applyFill="1" applyBorder="1" applyAlignment="1">
      <alignment/>
    </xf>
    <xf numFmtId="1" fontId="0" fillId="40" borderId="0" xfId="0" applyNumberFormat="1" applyFill="1" applyAlignment="1">
      <alignment/>
    </xf>
    <xf numFmtId="175" fontId="0" fillId="40" borderId="0" xfId="0" applyNumberFormat="1" applyFill="1" applyAlignment="1">
      <alignment/>
    </xf>
    <xf numFmtId="2" fontId="0" fillId="40" borderId="0" xfId="0" applyNumberFormat="1" applyFill="1" applyAlignment="1">
      <alignment/>
    </xf>
    <xf numFmtId="176" fontId="0" fillId="41" borderId="0" xfId="0" applyNumberFormat="1" applyFill="1" applyAlignment="1">
      <alignment/>
    </xf>
    <xf numFmtId="0" fontId="5" fillId="0" borderId="26" xfId="0" applyFont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0" xfId="0" applyFont="1" applyBorder="1" applyAlignment="1">
      <alignment/>
    </xf>
    <xf numFmtId="0" fontId="5" fillId="0" borderId="30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35" borderId="19" xfId="0" applyFill="1" applyBorder="1" applyAlignment="1">
      <alignment/>
    </xf>
    <xf numFmtId="0" fontId="1" fillId="33" borderId="16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32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Border="1" applyAlignment="1">
      <alignment/>
    </xf>
    <xf numFmtId="176" fontId="5" fillId="37" borderId="27" xfId="0" applyNumberFormat="1" applyFont="1" applyFill="1" applyBorder="1" applyAlignment="1">
      <alignment/>
    </xf>
    <xf numFmtId="0" fontId="8" fillId="0" borderId="30" xfId="0" applyFont="1" applyBorder="1" applyAlignment="1">
      <alignment/>
    </xf>
    <xf numFmtId="0" fontId="8" fillId="0" borderId="11" xfId="0" applyFont="1" applyBorder="1" applyAlignment="1">
      <alignment/>
    </xf>
    <xf numFmtId="1" fontId="8" fillId="0" borderId="23" xfId="0" applyNumberFormat="1" applyFont="1" applyBorder="1" applyAlignment="1">
      <alignment/>
    </xf>
    <xf numFmtId="175" fontId="8" fillId="35" borderId="0" xfId="0" applyNumberFormat="1" applyFont="1" applyFill="1" applyAlignment="1">
      <alignment/>
    </xf>
    <xf numFmtId="0" fontId="5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" fillId="38" borderId="33" xfId="0" applyFont="1" applyFill="1" applyBorder="1" applyAlignment="1">
      <alignment/>
    </xf>
    <xf numFmtId="0" fontId="5" fillId="38" borderId="34" xfId="0" applyFont="1" applyFill="1" applyBorder="1" applyAlignment="1">
      <alignment/>
    </xf>
    <xf numFmtId="174" fontId="5" fillId="38" borderId="23" xfId="0" applyNumberFormat="1" applyFont="1" applyFill="1" applyBorder="1" applyAlignment="1">
      <alignment/>
    </xf>
    <xf numFmtId="176" fontId="5" fillId="37" borderId="31" xfId="0" applyNumberFormat="1" applyFont="1" applyFill="1" applyBorder="1" applyAlignment="1">
      <alignment/>
    </xf>
    <xf numFmtId="1" fontId="7" fillId="0" borderId="27" xfId="0" applyNumberFormat="1" applyFont="1" applyBorder="1" applyAlignment="1">
      <alignment/>
    </xf>
    <xf numFmtId="1" fontId="7" fillId="0" borderId="23" xfId="0" applyNumberFormat="1" applyFont="1" applyBorder="1" applyAlignment="1">
      <alignment/>
    </xf>
    <xf numFmtId="1" fontId="7" fillId="0" borderId="25" xfId="0" applyNumberFormat="1" applyFont="1" applyBorder="1" applyAlignment="1">
      <alignment/>
    </xf>
    <xf numFmtId="0" fontId="7" fillId="0" borderId="25" xfId="0" applyFont="1" applyBorder="1" applyAlignment="1">
      <alignment/>
    </xf>
    <xf numFmtId="18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82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2" fontId="0" fillId="42" borderId="0" xfId="0" applyNumberFormat="1" applyFill="1" applyAlignment="1">
      <alignment/>
    </xf>
    <xf numFmtId="183" fontId="0" fillId="0" borderId="0" xfId="0" applyNumberFormat="1" applyAlignment="1">
      <alignment/>
    </xf>
    <xf numFmtId="0" fontId="0" fillId="42" borderId="0" xfId="0" applyFill="1" applyAlignment="1">
      <alignment/>
    </xf>
    <xf numFmtId="0" fontId="15" fillId="0" borderId="35" xfId="0" applyFont="1" applyBorder="1" applyAlignment="1">
      <alignment horizontal="justify" vertical="center" wrapText="1"/>
    </xf>
    <xf numFmtId="0" fontId="15" fillId="0" borderId="36" xfId="0" applyFont="1" applyBorder="1" applyAlignment="1">
      <alignment horizontal="justify" vertical="center" wrapText="1"/>
    </xf>
    <xf numFmtId="0" fontId="15" fillId="0" borderId="36" xfId="0" applyFont="1" applyBorder="1" applyAlignment="1">
      <alignment vertical="center" wrapText="1"/>
    </xf>
    <xf numFmtId="175" fontId="7" fillId="0" borderId="0" xfId="0" applyNumberFormat="1" applyFont="1" applyFill="1" applyAlignment="1">
      <alignment horizontal="left"/>
    </xf>
    <xf numFmtId="0" fontId="16" fillId="0" borderId="23" xfId="0" applyFont="1" applyBorder="1" applyAlignment="1">
      <alignment horizontal="justify" vertical="center" wrapText="1"/>
    </xf>
    <xf numFmtId="175" fontId="16" fillId="0" borderId="23" xfId="0" applyNumberFormat="1" applyFont="1" applyBorder="1" applyAlignment="1">
      <alignment horizontal="justify" vertical="center" wrapText="1"/>
    </xf>
    <xf numFmtId="0" fontId="15" fillId="0" borderId="27" xfId="0" applyFont="1" applyBorder="1" applyAlignment="1">
      <alignment horizontal="justify" vertical="center" wrapText="1"/>
    </xf>
    <xf numFmtId="0" fontId="15" fillId="0" borderId="23" xfId="0" applyFont="1" applyBorder="1" applyAlignment="1">
      <alignment vertical="center" wrapText="1"/>
    </xf>
    <xf numFmtId="0" fontId="15" fillId="0" borderId="37" xfId="0" applyFont="1" applyBorder="1" applyAlignment="1">
      <alignment horizontal="justify" vertical="center" wrapText="1"/>
    </xf>
    <xf numFmtId="0" fontId="15" fillId="0" borderId="35" xfId="0" applyFont="1" applyBorder="1" applyAlignment="1">
      <alignment horizontal="justify" vertical="center" wrapText="1"/>
    </xf>
    <xf numFmtId="0" fontId="15" fillId="0" borderId="36" xfId="0" applyFont="1" applyBorder="1" applyAlignment="1">
      <alignment horizontal="justify" vertical="center" wrapText="1"/>
    </xf>
    <xf numFmtId="0" fontId="15" fillId="0" borderId="38" xfId="0" applyFont="1" applyBorder="1" applyAlignment="1">
      <alignment horizontal="justify" vertical="center" wrapText="1"/>
    </xf>
    <xf numFmtId="0" fontId="15" fillId="0" borderId="39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Лист2!$H$6:$H$55</c:f>
              <c:numCache>
                <c:ptCount val="50"/>
              </c:numCache>
            </c:numRef>
          </c:val>
          <c:smooth val="0"/>
        </c:ser>
        <c:marker val="1"/>
        <c:axId val="47556393"/>
        <c:axId val="25354354"/>
      </c:line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4354"/>
        <c:crosses val="autoZero"/>
        <c:auto val="1"/>
        <c:lblOffset val="100"/>
        <c:tickLblSkip val="1"/>
        <c:noMultiLvlLbl val="0"/>
      </c:catAx>
      <c:valAx>
        <c:axId val="25354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56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Время работы скважин ( ряд 1-факт, ряд 2- на основе модели)</a:t>
            </a:r>
          </a:p>
        </c:rich>
      </c:tx>
      <c:layout>
        <c:manualLayout>
          <c:xMode val="factor"/>
          <c:yMode val="factor"/>
          <c:x val="-0.0022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75"/>
          <c:y val="0.22725"/>
          <c:w val="0.70125"/>
          <c:h val="0.64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'пример '!$U$6:$U$20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'пример '!$C$6:$C$15</c:f>
              <c:numCache/>
            </c:numRef>
          </c:val>
          <c:smooth val="0"/>
        </c:ser>
        <c:marker val="1"/>
        <c:axId val="40003411"/>
        <c:axId val="24486380"/>
      </c:lineChart>
      <c:catAx>
        <c:axId val="40003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 года разработки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86380"/>
        <c:crosses val="autoZero"/>
        <c:auto val="1"/>
        <c:lblOffset val="100"/>
        <c:tickLblSkip val="1"/>
        <c:noMultiLvlLbl val="0"/>
      </c:catAx>
      <c:valAx>
        <c:axId val="24486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время работы скважин в часах</a:t>
                </a:r>
              </a:p>
            </c:rich>
          </c:tx>
          <c:layout>
            <c:manualLayout>
              <c:xMode val="factor"/>
              <c:yMode val="factor"/>
              <c:x val="-0.040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03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4465"/>
          <c:w val="0.141"/>
          <c:h val="0.1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Фактические (ряд 1) и прогнозные (ряд 2) значения добычи нефти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2255"/>
          <c:w val="0.75975"/>
          <c:h val="0.6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'пример '!$R$16:$R$20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'пример '!$L$16:$L$20</c:f>
              <c:numCache/>
            </c:numRef>
          </c:val>
          <c:smooth val="0"/>
        </c:ser>
        <c:marker val="1"/>
        <c:axId val="19050829"/>
        <c:axId val="37239734"/>
      </c:lineChart>
      <c:catAx>
        <c:axId val="190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 года разработки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239734"/>
        <c:crosses val="autoZero"/>
        <c:auto val="1"/>
        <c:lblOffset val="100"/>
        <c:tickLblSkip val="1"/>
        <c:noMultiLvlLbl val="0"/>
      </c:catAx>
      <c:valAx>
        <c:axId val="37239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добыча нефти  в тоннах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50829"/>
        <c:crossesAt val="1"/>
        <c:crossBetween val="midCat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44925"/>
          <c:w val="0.12525"/>
          <c:h val="0.1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Относительная ошибка прогноза добычи нефти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75"/>
          <c:y val="0.19025"/>
          <c:w val="0.7865"/>
          <c:h val="0.66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FF99CC"/>
                </a:solidFill>
              </a:ln>
            </c:spPr>
          </c:marker>
          <c:val>
            <c:numRef>
              <c:f>'пример '!$N$16:$N$20</c:f>
              <c:numCache/>
            </c:numRef>
          </c:val>
          <c:smooth val="0"/>
        </c:ser>
        <c:marker val="1"/>
        <c:axId val="66722151"/>
        <c:axId val="63628448"/>
      </c:lineChart>
      <c:catAx>
        <c:axId val="66722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 года разработки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28448"/>
        <c:crosses val="autoZero"/>
        <c:auto val="1"/>
        <c:lblOffset val="100"/>
        <c:tickLblSkip val="1"/>
        <c:noMultiLvlLbl val="0"/>
      </c:catAx>
      <c:valAx>
        <c:axId val="63628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Относительная ошибка</a:t>
                </a:r>
              </a:p>
            </c:rich>
          </c:tx>
          <c:layout>
            <c:manualLayout>
              <c:xMode val="factor"/>
              <c:yMode val="factor"/>
              <c:x val="-0.016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22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46575"/>
          <c:w val="0.121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Лист2!$C$6:$C$55</c:f>
              <c:numCache>
                <c:ptCount val="50"/>
              </c:numCache>
            </c:numRef>
          </c:val>
          <c:smooth val="0"/>
        </c:ser>
        <c:marker val="1"/>
        <c:axId val="26862595"/>
        <c:axId val="40436764"/>
      </c:line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36764"/>
        <c:crosses val="autoZero"/>
        <c:auto val="1"/>
        <c:lblOffset val="100"/>
        <c:tickLblSkip val="1"/>
        <c:noMultiLvlLbl val="0"/>
      </c:catAx>
      <c:valAx>
        <c:axId val="40436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2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Лист2!$L$6:$L$29</c:f>
              <c:numCache>
                <c:ptCount val="24"/>
              </c:numCache>
            </c:numRef>
          </c:val>
          <c:smooth val="0"/>
        </c:ser>
        <c:marker val="1"/>
        <c:axId val="28386557"/>
        <c:axId val="54152422"/>
      </c:line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52422"/>
        <c:crosses val="autoZero"/>
        <c:auto val="1"/>
        <c:lblOffset val="100"/>
        <c:tickLblSkip val="1"/>
        <c:noMultiLvlLbl val="0"/>
      </c:catAx>
      <c:valAx>
        <c:axId val="54152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6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609751"/>
        <c:axId val="24270032"/>
      </c:line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70032"/>
        <c:crosses val="autoZero"/>
        <c:auto val="1"/>
        <c:lblOffset val="100"/>
        <c:tickLblSkip val="1"/>
        <c:noMultiLvlLbl val="0"/>
      </c:catAx>
      <c:valAx>
        <c:axId val="24270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09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103697"/>
        <c:axId val="19715546"/>
      </c:lineChart>
      <c:catAx>
        <c:axId val="1710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5546"/>
        <c:crosses val="autoZero"/>
        <c:auto val="1"/>
        <c:lblOffset val="100"/>
        <c:tickLblSkip val="1"/>
        <c:noMultiLvlLbl val="0"/>
      </c:catAx>
      <c:valAx>
        <c:axId val="19715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3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222187"/>
        <c:axId val="53455364"/>
      </c:line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5364"/>
        <c:crosses val="autoZero"/>
        <c:auto val="1"/>
        <c:lblOffset val="100"/>
        <c:tickLblSkip val="1"/>
        <c:noMultiLvlLbl val="0"/>
      </c:catAx>
      <c:valAx>
        <c:axId val="53455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2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336229"/>
        <c:axId val="34917198"/>
      </c:lineChart>
      <c:catAx>
        <c:axId val="1133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17198"/>
        <c:crosses val="autoZero"/>
        <c:auto val="1"/>
        <c:lblOffset val="100"/>
        <c:tickLblSkip val="1"/>
        <c:noMultiLvlLbl val="0"/>
      </c:catAx>
      <c:valAx>
        <c:axId val="34917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6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Дебит нефти (ряд 1-факт,ряд 2- средний по модели)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695"/>
          <c:w val="0.73475"/>
          <c:h val="0.6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'пример '!$T$6:$T$20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'пример '!$H$6:$H$15</c:f>
              <c:numCache/>
            </c:numRef>
          </c:val>
          <c:smooth val="0"/>
        </c:ser>
        <c:marker val="1"/>
        <c:axId val="45819327"/>
        <c:axId val="9720760"/>
      </c:lineChart>
      <c:catAx>
        <c:axId val="45819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 года разработки</a:t>
                </a:r>
              </a:p>
            </c:rich>
          </c:tx>
          <c:layout>
            <c:manualLayout>
              <c:xMode val="factor"/>
              <c:yMode val="factor"/>
              <c:x val="-0.01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20760"/>
        <c:crosses val="autoZero"/>
        <c:auto val="1"/>
        <c:lblOffset val="100"/>
        <c:tickLblSkip val="1"/>
        <c:noMultiLvlLbl val="0"/>
      </c:catAx>
      <c:valAx>
        <c:axId val="9720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Дебит нефти м.куб./сут.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193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4"/>
          <c:w val="0.14125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Добыча нефти (ряд 1-факт, ряд 2 -на основе модели)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15525"/>
          <c:w val="0.7755"/>
          <c:h val="0.73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'пример '!$R$6:$R$20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'пример '!$L$6:$L$15</c:f>
              <c:numCache/>
            </c:numRef>
          </c:val>
          <c:smooth val="0"/>
        </c:ser>
        <c:marker val="1"/>
        <c:axId val="20377977"/>
        <c:axId val="49184066"/>
      </c:lineChart>
      <c:catAx>
        <c:axId val="2037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Номер года разработки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84066"/>
        <c:crosses val="autoZero"/>
        <c:auto val="1"/>
        <c:lblOffset val="100"/>
        <c:tickLblSkip val="1"/>
        <c:noMultiLvlLbl val="0"/>
      </c:catAx>
      <c:valAx>
        <c:axId val="49184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Добыча нефти в тоннах</a:t>
                </a:r>
              </a:p>
            </c:rich>
          </c:tx>
          <c:layout>
            <c:manualLayout>
              <c:xMode val="factor"/>
              <c:yMode val="factor"/>
              <c:x val="-0.02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779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4205"/>
          <c:w val="0.1185"/>
          <c:h val="0.1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2.wmf" /><Relationship Id="rId6" Type="http://schemas.openxmlformats.org/officeDocument/2006/relationships/image" Target="../media/image1.wmf" /><Relationship Id="rId7" Type="http://schemas.openxmlformats.org/officeDocument/2006/relationships/image" Target="../media/image3.wmf" /><Relationship Id="rId8" Type="http://schemas.openxmlformats.org/officeDocument/2006/relationships/image" Target="../media/image4.wmf" /><Relationship Id="rId9" Type="http://schemas.openxmlformats.org/officeDocument/2006/relationships/image" Target="../media/image2.wmf" /><Relationship Id="rId10" Type="http://schemas.openxmlformats.org/officeDocument/2006/relationships/image" Target="../media/image1.wmf" /><Relationship Id="rId11" Type="http://schemas.openxmlformats.org/officeDocument/2006/relationships/image" Target="../media/image5.wmf" /><Relationship Id="rId12" Type="http://schemas.openxmlformats.org/officeDocument/2006/relationships/image" Target="../media/image6.wmf" /><Relationship Id="rId13" Type="http://schemas.openxmlformats.org/officeDocument/2006/relationships/image" Target="../media/image1.wmf" /><Relationship Id="rId14" Type="http://schemas.openxmlformats.org/officeDocument/2006/relationships/image" Target="../media/image3.wmf" /><Relationship Id="rId15" Type="http://schemas.openxmlformats.org/officeDocument/2006/relationships/image" Target="../media/image2.wmf" /><Relationship Id="rId16" Type="http://schemas.openxmlformats.org/officeDocument/2006/relationships/image" Target="../media/image1.wmf" /><Relationship Id="rId17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9525" y="0"/>
        <a:ext cx="484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5</xdr:col>
      <xdr:colOff>561975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114300" y="0"/>
        <a:ext cx="4705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723900</xdr:colOff>
      <xdr:row>0</xdr:row>
      <xdr:rowOff>0</xdr:rowOff>
    </xdr:from>
    <xdr:to>
      <xdr:col>11</xdr:col>
      <xdr:colOff>104775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4191000" y="0"/>
        <a:ext cx="7067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7</xdr:col>
      <xdr:colOff>304800</xdr:colOff>
      <xdr:row>0</xdr:row>
      <xdr:rowOff>0</xdr:rowOff>
    </xdr:to>
    <xdr:graphicFrame>
      <xdr:nvGraphicFramePr>
        <xdr:cNvPr id="1" name="Диаграмма 5"/>
        <xdr:cNvGraphicFramePr/>
      </xdr:nvGraphicFramePr>
      <xdr:xfrm>
        <a:off x="76200" y="0"/>
        <a:ext cx="617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7</xdr:col>
      <xdr:colOff>342900</xdr:colOff>
      <xdr:row>0</xdr:row>
      <xdr:rowOff>0</xdr:rowOff>
    </xdr:to>
    <xdr:graphicFrame>
      <xdr:nvGraphicFramePr>
        <xdr:cNvPr id="2" name="Диаграмма 6"/>
        <xdr:cNvGraphicFramePr/>
      </xdr:nvGraphicFramePr>
      <xdr:xfrm>
        <a:off x="76200" y="0"/>
        <a:ext cx="6210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428625</xdr:colOff>
      <xdr:row>0</xdr:row>
      <xdr:rowOff>0</xdr:rowOff>
    </xdr:from>
    <xdr:to>
      <xdr:col>15</xdr:col>
      <xdr:colOff>47625</xdr:colOff>
      <xdr:row>0</xdr:row>
      <xdr:rowOff>0</xdr:rowOff>
    </xdr:to>
    <xdr:graphicFrame>
      <xdr:nvGraphicFramePr>
        <xdr:cNvPr id="3" name="Диаграмма 7"/>
        <xdr:cNvGraphicFramePr/>
      </xdr:nvGraphicFramePr>
      <xdr:xfrm>
        <a:off x="6372225" y="0"/>
        <a:ext cx="9172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180975</xdr:colOff>
      <xdr:row>0</xdr:row>
      <xdr:rowOff>0</xdr:rowOff>
    </xdr:from>
    <xdr:to>
      <xdr:col>15</xdr:col>
      <xdr:colOff>228600</xdr:colOff>
      <xdr:row>0</xdr:row>
      <xdr:rowOff>0</xdr:rowOff>
    </xdr:to>
    <xdr:graphicFrame>
      <xdr:nvGraphicFramePr>
        <xdr:cNvPr id="4" name="Диаграмма 8"/>
        <xdr:cNvGraphicFramePr/>
      </xdr:nvGraphicFramePr>
      <xdr:xfrm>
        <a:off x="6953250" y="0"/>
        <a:ext cx="8772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5</xdr:col>
      <xdr:colOff>819150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0" y="3648075"/>
        <a:ext cx="49434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85725</xdr:rowOff>
    </xdr:from>
    <xdr:to>
      <xdr:col>6</xdr:col>
      <xdr:colOff>476250</xdr:colOff>
      <xdr:row>70</xdr:row>
      <xdr:rowOff>114300</xdr:rowOff>
    </xdr:to>
    <xdr:graphicFrame>
      <xdr:nvGraphicFramePr>
        <xdr:cNvPr id="2" name="Chart 2"/>
        <xdr:cNvGraphicFramePr/>
      </xdr:nvGraphicFramePr>
      <xdr:xfrm>
        <a:off x="0" y="9677400"/>
        <a:ext cx="58769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76200</xdr:rowOff>
    </xdr:from>
    <xdr:to>
      <xdr:col>5</xdr:col>
      <xdr:colOff>828675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0" y="6429375"/>
        <a:ext cx="495300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1209675</xdr:colOff>
      <xdr:row>46</xdr:row>
      <xdr:rowOff>142875</xdr:rowOff>
    </xdr:to>
    <xdr:graphicFrame>
      <xdr:nvGraphicFramePr>
        <xdr:cNvPr id="4" name="Chart 5"/>
        <xdr:cNvGraphicFramePr/>
      </xdr:nvGraphicFramePr>
      <xdr:xfrm>
        <a:off x="11363325" y="5324475"/>
        <a:ext cx="55626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30</xdr:row>
      <xdr:rowOff>0</xdr:rowOff>
    </xdr:from>
    <xdr:to>
      <xdr:col>23</xdr:col>
      <xdr:colOff>95250</xdr:colOff>
      <xdr:row>46</xdr:row>
      <xdr:rowOff>114300</xdr:rowOff>
    </xdr:to>
    <xdr:graphicFrame>
      <xdr:nvGraphicFramePr>
        <xdr:cNvPr id="5" name="Chart 6"/>
        <xdr:cNvGraphicFramePr/>
      </xdr:nvGraphicFramePr>
      <xdr:xfrm>
        <a:off x="17040225" y="5324475"/>
        <a:ext cx="5724525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oleObject" Target="../embeddings/oleObject_5_15.bin" /><Relationship Id="rId17" Type="http://schemas.openxmlformats.org/officeDocument/2006/relationships/oleObject" Target="../embeddings/oleObject_5_16.bin" /><Relationship Id="rId18" Type="http://schemas.openxmlformats.org/officeDocument/2006/relationships/vmlDrawing" Target="../drawings/vmlDrawing1.vml" /><Relationship Id="rId19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"/>
  <sheetViews>
    <sheetView zoomScale="75" zoomScaleNormal="75" zoomScalePageLayoutView="0" workbookViewId="0" topLeftCell="A1">
      <selection activeCell="D31" sqref="D31"/>
    </sheetView>
  </sheetViews>
  <sheetFormatPr defaultColWidth="9.00390625" defaultRowHeight="12.75"/>
  <cols>
    <col min="2" max="2" width="12.875" style="17" customWidth="1"/>
    <col min="3" max="3" width="11.00390625" style="34" customWidth="1"/>
    <col min="4" max="4" width="12.625" style="0" customWidth="1"/>
    <col min="5" max="5" width="10.375" style="0" customWidth="1"/>
    <col min="6" max="6" width="14.625" style="0" customWidth="1"/>
    <col min="7" max="7" width="8.25390625" style="0" customWidth="1"/>
    <col min="8" max="8" width="10.875" style="19" customWidth="1"/>
    <col min="9" max="9" width="12.00390625" style="0" customWidth="1"/>
    <col min="10" max="10" width="19.125" style="0" customWidth="1"/>
    <col min="11" max="11" width="25.625" style="0" customWidth="1"/>
    <col min="12" max="12" width="12.875" style="0" customWidth="1"/>
    <col min="13" max="14" width="19.75390625" style="0" customWidth="1"/>
    <col min="15" max="15" width="14.625" style="0" customWidth="1"/>
    <col min="16" max="16" width="16.00390625" style="0" customWidth="1"/>
    <col min="17" max="17" width="20.25390625" style="0" customWidth="1"/>
    <col min="18" max="18" width="11.25390625" style="0" customWidth="1"/>
    <col min="19" max="19" width="15.625" style="0" customWidth="1"/>
    <col min="20" max="20" width="12.00390625" style="0" customWidth="1"/>
    <col min="22" max="22" width="12.125" style="0" customWidth="1"/>
    <col min="23" max="23" width="13.875" style="0" customWidth="1"/>
    <col min="25" max="25" width="10.875" style="0" customWidth="1"/>
    <col min="27" max="27" width="12.125" style="0" customWidth="1"/>
    <col min="28" max="28" width="12.375" style="0" customWidth="1"/>
    <col min="30" max="30" width="12.125" style="0" customWidth="1"/>
    <col min="31" max="31" width="13.125" style="0" customWidth="1"/>
    <col min="32" max="32" width="16.00390625" style="0" customWidth="1"/>
    <col min="34" max="34" width="20.375" style="0" customWidth="1"/>
    <col min="35" max="35" width="11.875" style="0" customWidth="1"/>
  </cols>
  <sheetData>
    <row r="1" spans="1:36" ht="15" customHeight="1">
      <c r="A1" s="8" t="s">
        <v>1</v>
      </c>
      <c r="B1" s="14" t="s">
        <v>3</v>
      </c>
      <c r="C1" s="31" t="s">
        <v>7</v>
      </c>
      <c r="D1" s="11" t="s">
        <v>8</v>
      </c>
      <c r="E1" s="11" t="s">
        <v>10</v>
      </c>
      <c r="F1" s="90" t="s">
        <v>30</v>
      </c>
      <c r="G1" s="90"/>
      <c r="H1" s="20" t="s">
        <v>17</v>
      </c>
      <c r="I1" s="25" t="s">
        <v>38</v>
      </c>
      <c r="J1" s="25" t="s">
        <v>35</v>
      </c>
      <c r="K1" s="26" t="s">
        <v>36</v>
      </c>
      <c r="L1" s="29" t="s">
        <v>21</v>
      </c>
      <c r="M1" s="25" t="s">
        <v>29</v>
      </c>
      <c r="N1" s="26"/>
      <c r="O1" s="23" t="s">
        <v>0</v>
      </c>
      <c r="P1" s="18"/>
      <c r="Q1" s="12" t="s">
        <v>0</v>
      </c>
      <c r="R1" s="87" t="s">
        <v>39</v>
      </c>
      <c r="S1" s="87" t="s">
        <v>56</v>
      </c>
      <c r="T1" s="88" t="s">
        <v>17</v>
      </c>
      <c r="U1" s="88" t="s">
        <v>42</v>
      </c>
      <c r="V1" s="87" t="s">
        <v>69</v>
      </c>
      <c r="W1" s="12" t="s">
        <v>51</v>
      </c>
      <c r="X1" s="53" t="s">
        <v>1</v>
      </c>
      <c r="Y1" s="54" t="s">
        <v>3</v>
      </c>
      <c r="Z1" s="55" t="s">
        <v>7</v>
      </c>
      <c r="AA1" s="56" t="s">
        <v>8</v>
      </c>
      <c r="AB1" s="56" t="s">
        <v>10</v>
      </c>
      <c r="AC1" s="65" t="s">
        <v>17</v>
      </c>
      <c r="AD1" s="66" t="s">
        <v>38</v>
      </c>
      <c r="AE1" s="56" t="s">
        <v>39</v>
      </c>
      <c r="AF1" s="51"/>
      <c r="AG1" s="51"/>
      <c r="AH1" s="27"/>
      <c r="AJ1" s="52"/>
    </row>
    <row r="2" spans="1:36" ht="12.75">
      <c r="A2" s="9" t="s">
        <v>2</v>
      </c>
      <c r="B2" s="15" t="s">
        <v>4</v>
      </c>
      <c r="C2" s="32" t="s">
        <v>6</v>
      </c>
      <c r="D2" s="12" t="s">
        <v>9</v>
      </c>
      <c r="E2" s="12" t="s">
        <v>11</v>
      </c>
      <c r="F2" s="91" t="s">
        <v>31</v>
      </c>
      <c r="G2" s="91"/>
      <c r="H2" s="21" t="s">
        <v>18</v>
      </c>
      <c r="I2" s="23" t="s">
        <v>11</v>
      </c>
      <c r="J2" s="30" t="s">
        <v>37</v>
      </c>
      <c r="K2" s="28"/>
      <c r="L2" s="18" t="s">
        <v>22</v>
      </c>
      <c r="M2" s="23" t="s">
        <v>25</v>
      </c>
      <c r="N2" s="18"/>
      <c r="O2" s="23" t="s">
        <v>32</v>
      </c>
      <c r="P2" s="18"/>
      <c r="Q2" s="12" t="s">
        <v>60</v>
      </c>
      <c r="R2" s="88" t="s">
        <v>22</v>
      </c>
      <c r="S2" s="88" t="s">
        <v>57</v>
      </c>
      <c r="T2" s="88" t="s">
        <v>18</v>
      </c>
      <c r="U2" s="88" t="s">
        <v>6</v>
      </c>
      <c r="V2" s="88" t="s">
        <v>52</v>
      </c>
      <c r="W2" s="12" t="s">
        <v>52</v>
      </c>
      <c r="X2" s="57" t="s">
        <v>2</v>
      </c>
      <c r="Y2" s="58" t="s">
        <v>4</v>
      </c>
      <c r="Z2" s="59" t="s">
        <v>6</v>
      </c>
      <c r="AA2" s="50" t="s">
        <v>9</v>
      </c>
      <c r="AB2" s="50" t="s">
        <v>11</v>
      </c>
      <c r="AC2" s="67" t="s">
        <v>18</v>
      </c>
      <c r="AD2" s="68" t="s">
        <v>11</v>
      </c>
      <c r="AE2" s="50" t="s">
        <v>22</v>
      </c>
      <c r="AH2" s="34"/>
      <c r="AJ2" s="35"/>
    </row>
    <row r="3" spans="1:36" ht="12.75">
      <c r="A3" s="18"/>
      <c r="B3" s="15" t="s">
        <v>5</v>
      </c>
      <c r="C3" s="32" t="s">
        <v>68</v>
      </c>
      <c r="D3" s="12" t="s">
        <v>12</v>
      </c>
      <c r="E3" s="12" t="s">
        <v>15</v>
      </c>
      <c r="F3" s="91" t="s">
        <v>55</v>
      </c>
      <c r="G3" s="91"/>
      <c r="H3" s="21" t="s">
        <v>22</v>
      </c>
      <c r="I3" s="23" t="s">
        <v>20</v>
      </c>
      <c r="J3" s="11"/>
      <c r="K3" s="18" t="s">
        <v>15</v>
      </c>
      <c r="L3" s="18" t="s">
        <v>24</v>
      </c>
      <c r="M3" s="23" t="s">
        <v>26</v>
      </c>
      <c r="N3" s="18"/>
      <c r="O3" s="23" t="s">
        <v>27</v>
      </c>
      <c r="P3" s="18"/>
      <c r="Q3" s="12" t="s">
        <v>27</v>
      </c>
      <c r="R3" s="88" t="s">
        <v>40</v>
      </c>
      <c r="S3" s="88" t="s">
        <v>58</v>
      </c>
      <c r="T3" s="88" t="s">
        <v>22</v>
      </c>
      <c r="U3" s="88" t="s">
        <v>16</v>
      </c>
      <c r="V3" s="88"/>
      <c r="W3" s="119" t="s">
        <v>65</v>
      </c>
      <c r="X3" s="60"/>
      <c r="Y3" s="58" t="s">
        <v>5</v>
      </c>
      <c r="Z3" s="59" t="s">
        <v>68</v>
      </c>
      <c r="AA3" s="50" t="s">
        <v>12</v>
      </c>
      <c r="AB3" s="50" t="s">
        <v>15</v>
      </c>
      <c r="AC3" s="67" t="s">
        <v>22</v>
      </c>
      <c r="AD3" s="68" t="s">
        <v>20</v>
      </c>
      <c r="AE3" s="50" t="s">
        <v>72</v>
      </c>
      <c r="AH3" s="34"/>
      <c r="AJ3" s="35"/>
    </row>
    <row r="4" spans="1:36" ht="12.75">
      <c r="A4" s="18"/>
      <c r="B4" s="15"/>
      <c r="C4" s="32"/>
      <c r="D4" s="12" t="s">
        <v>13</v>
      </c>
      <c r="E4" s="12" t="s">
        <v>6</v>
      </c>
      <c r="F4" s="91"/>
      <c r="G4" s="91"/>
      <c r="H4" s="21"/>
      <c r="I4" s="12" t="s">
        <v>19</v>
      </c>
      <c r="J4" s="12" t="s">
        <v>20</v>
      </c>
      <c r="K4" s="6" t="s">
        <v>6</v>
      </c>
      <c r="L4" s="12" t="s">
        <v>23</v>
      </c>
      <c r="M4" s="23" t="s">
        <v>27</v>
      </c>
      <c r="N4" s="18"/>
      <c r="O4" s="23" t="s">
        <v>33</v>
      </c>
      <c r="P4" s="18"/>
      <c r="Q4" s="12" t="s">
        <v>61</v>
      </c>
      <c r="R4" s="88"/>
      <c r="S4" s="88" t="s">
        <v>59</v>
      </c>
      <c r="T4" s="88" t="s">
        <v>40</v>
      </c>
      <c r="U4" s="88" t="s">
        <v>40</v>
      </c>
      <c r="V4" s="106"/>
      <c r="W4" s="12"/>
      <c r="X4" s="60"/>
      <c r="Y4" s="58"/>
      <c r="Z4" s="59"/>
      <c r="AA4" s="50" t="s">
        <v>13</v>
      </c>
      <c r="AB4" s="50" t="s">
        <v>6</v>
      </c>
      <c r="AC4" s="67"/>
      <c r="AD4" s="50" t="s">
        <v>19</v>
      </c>
      <c r="AE4" s="50" t="s">
        <v>71</v>
      </c>
      <c r="AH4" s="34"/>
      <c r="AJ4" s="35"/>
    </row>
    <row r="5" spans="1:36" ht="13.5" thickBot="1">
      <c r="A5" s="10"/>
      <c r="B5" s="16"/>
      <c r="C5" s="33"/>
      <c r="D5" s="13" t="s">
        <v>14</v>
      </c>
      <c r="E5" s="13" t="s">
        <v>16</v>
      </c>
      <c r="F5" s="92"/>
      <c r="G5" s="92"/>
      <c r="H5" s="22"/>
      <c r="I5" s="13"/>
      <c r="J5" s="13" t="s">
        <v>22</v>
      </c>
      <c r="K5" s="7" t="s">
        <v>16</v>
      </c>
      <c r="L5" s="13" t="s">
        <v>11</v>
      </c>
      <c r="M5" s="24" t="s">
        <v>28</v>
      </c>
      <c r="N5" s="10"/>
      <c r="O5" s="24" t="s">
        <v>34</v>
      </c>
      <c r="P5" s="10"/>
      <c r="Q5" s="13" t="s">
        <v>28</v>
      </c>
      <c r="R5" s="89"/>
      <c r="S5" s="89" t="s">
        <v>22</v>
      </c>
      <c r="T5" s="89"/>
      <c r="U5" s="89"/>
      <c r="V5" s="118"/>
      <c r="W5" s="13"/>
      <c r="X5" s="61"/>
      <c r="Y5" s="62"/>
      <c r="Z5" s="63"/>
      <c r="AA5" s="64" t="s">
        <v>14</v>
      </c>
      <c r="AB5" s="64" t="s">
        <v>16</v>
      </c>
      <c r="AC5" s="69"/>
      <c r="AD5" s="64"/>
      <c r="AE5" s="64"/>
      <c r="AH5" s="34"/>
      <c r="AJ5" s="35"/>
    </row>
    <row r="6" spans="1:36" ht="15.75">
      <c r="A6">
        <v>1</v>
      </c>
      <c r="B6" s="47">
        <f aca="true" t="shared" si="0" ref="B6:B20">A6/D$6</f>
        <v>0.14285714285714285</v>
      </c>
      <c r="D6">
        <v>7</v>
      </c>
      <c r="E6" s="102">
        <v>4500</v>
      </c>
      <c r="F6" s="1">
        <v>6000313</v>
      </c>
      <c r="I6" s="103">
        <v>12</v>
      </c>
      <c r="K6" s="1"/>
      <c r="L6" s="1"/>
      <c r="M6" s="47"/>
      <c r="O6" s="17"/>
      <c r="R6" s="1">
        <v>36161.2421875</v>
      </c>
      <c r="S6" s="109">
        <v>38722.640625</v>
      </c>
      <c r="T6" s="47">
        <v>10.033232688903809</v>
      </c>
      <c r="U6" s="34">
        <v>3604.146484375</v>
      </c>
      <c r="V6" s="48">
        <v>15369170</v>
      </c>
      <c r="W6" s="130">
        <f>AE56</f>
        <v>6874211.479266187</v>
      </c>
      <c r="X6">
        <v>1</v>
      </c>
      <c r="Y6" s="47">
        <f aca="true" t="shared" si="1" ref="Y6:Y55">X6/AA$6</f>
        <v>0.14285714285714285</v>
      </c>
      <c r="Z6" s="34">
        <f>AB$6*POWER(X6,AB$7)*EXP(-AB$8*X6)</f>
        <v>3647.629106865842</v>
      </c>
      <c r="AA6">
        <v>7</v>
      </c>
      <c r="AB6">
        <f>E6</f>
        <v>4500</v>
      </c>
      <c r="AC6" s="19">
        <f>AD$6*EXP(-AD$7*X6)</f>
        <v>11.07739615663963</v>
      </c>
      <c r="AD6">
        <f>I6</f>
        <v>12</v>
      </c>
      <c r="AE6" s="34">
        <f>Z6*AC6</f>
        <v>40406.23264924252</v>
      </c>
      <c r="AH6" s="34"/>
      <c r="AJ6" s="1"/>
    </row>
    <row r="7" spans="1:36" ht="12.75">
      <c r="A7">
        <v>2</v>
      </c>
      <c r="B7" s="47">
        <f t="shared" si="0"/>
        <v>0.2857142857142857</v>
      </c>
      <c r="E7" s="102">
        <v>2.2</v>
      </c>
      <c r="F7" s="1">
        <v>6132885</v>
      </c>
      <c r="I7" s="102">
        <v>0.08</v>
      </c>
      <c r="K7" s="1"/>
      <c r="L7" s="1"/>
      <c r="M7" s="47"/>
      <c r="O7" s="17"/>
      <c r="R7" s="1">
        <v>120519.46875</v>
      </c>
      <c r="S7" s="109">
        <v>133132.953125</v>
      </c>
      <c r="T7" s="47">
        <v>9.118931770324707</v>
      </c>
      <c r="U7" s="34">
        <v>13216.40234375</v>
      </c>
      <c r="W7" s="1"/>
      <c r="X7">
        <v>2</v>
      </c>
      <c r="Y7" s="47">
        <f t="shared" si="1"/>
        <v>0.2857142857142857</v>
      </c>
      <c r="Z7" s="34">
        <f aca="true" t="shared" si="2" ref="Z7:Z55">AB$6*POWER(X7,AB$7)*EXP(-AB$8*X7)</f>
        <v>13585.474819396599</v>
      </c>
      <c r="AB7">
        <f>E7</f>
        <v>2.2</v>
      </c>
      <c r="AC7" s="19">
        <f aca="true" t="shared" si="3" ref="AC7:AC55">AD$6*EXP(-AD$7*X7)</f>
        <v>10.225725467594536</v>
      </c>
      <c r="AD7">
        <f>I7</f>
        <v>0.08</v>
      </c>
      <c r="AE7" s="34">
        <f aca="true" t="shared" si="4" ref="AE7:AE55">Z7*AC7</f>
        <v>138921.33585006808</v>
      </c>
      <c r="AF7" s="19"/>
      <c r="AH7" s="34"/>
      <c r="AJ7" s="1"/>
    </row>
    <row r="8" spans="1:36" ht="12.75">
      <c r="A8">
        <v>3</v>
      </c>
      <c r="B8" s="47">
        <f t="shared" si="0"/>
        <v>0.42857142857142855</v>
      </c>
      <c r="E8" s="102">
        <v>0.21</v>
      </c>
      <c r="F8" s="1">
        <v>5867766</v>
      </c>
      <c r="I8" s="81"/>
      <c r="K8" s="1"/>
      <c r="L8" s="1"/>
      <c r="M8" s="47"/>
      <c r="O8" s="17"/>
      <c r="R8" s="1">
        <v>244919.4375</v>
      </c>
      <c r="S8" s="109">
        <v>243075.375</v>
      </c>
      <c r="T8" s="47">
        <v>8.880874633789062</v>
      </c>
      <c r="U8" s="34">
        <v>27578.30078125</v>
      </c>
      <c r="W8" s="1"/>
      <c r="X8">
        <v>3</v>
      </c>
      <c r="Y8" s="47">
        <f t="shared" si="1"/>
        <v>0.42857142857142855</v>
      </c>
      <c r="Z8" s="34">
        <f t="shared" si="2"/>
        <v>26870.376430343636</v>
      </c>
      <c r="AB8">
        <f>E8</f>
        <v>0.21</v>
      </c>
      <c r="AC8" s="19">
        <f t="shared" si="3"/>
        <v>9.439534332798642</v>
      </c>
      <c r="AD8" s="19"/>
      <c r="AE8" s="34">
        <f t="shared" si="4"/>
        <v>253643.8408494522</v>
      </c>
      <c r="AF8" s="19"/>
      <c r="AH8" s="34"/>
      <c r="AJ8" s="1"/>
    </row>
    <row r="9" spans="1:36" ht="13.5" thickBot="1">
      <c r="A9">
        <v>4</v>
      </c>
      <c r="B9" s="47">
        <f t="shared" si="0"/>
        <v>0.5714285714285714</v>
      </c>
      <c r="K9" s="1"/>
      <c r="L9" s="1"/>
      <c r="M9" s="47"/>
      <c r="O9" s="94"/>
      <c r="R9" s="1">
        <v>327789.65625</v>
      </c>
      <c r="S9" s="109">
        <v>342500.15625</v>
      </c>
      <c r="T9" s="47">
        <v>7.989843368530273</v>
      </c>
      <c r="U9" s="34">
        <v>41025.79296875</v>
      </c>
      <c r="W9" s="1"/>
      <c r="X9">
        <v>4</v>
      </c>
      <c r="Y9" s="47">
        <f t="shared" si="1"/>
        <v>0.5714285714285714</v>
      </c>
      <c r="Z9" s="34">
        <f t="shared" si="2"/>
        <v>41014.47245965758</v>
      </c>
      <c r="AC9" s="19">
        <f t="shared" si="3"/>
        <v>8.71378844488429</v>
      </c>
      <c r="AE9" s="34">
        <f t="shared" si="4"/>
        <v>357391.4361919892</v>
      </c>
      <c r="AF9" s="19"/>
      <c r="AH9" s="34"/>
      <c r="AJ9" s="1"/>
    </row>
    <row r="10" spans="1:36" ht="15.75">
      <c r="A10">
        <v>5</v>
      </c>
      <c r="B10" s="47">
        <f t="shared" si="0"/>
        <v>0.7142857142857143</v>
      </c>
      <c r="G10" t="s">
        <v>41</v>
      </c>
      <c r="I10" s="38" t="s">
        <v>73</v>
      </c>
      <c r="J10" s="39"/>
      <c r="K10" s="40"/>
      <c r="L10" s="1"/>
      <c r="M10" s="47"/>
      <c r="R10" s="1">
        <v>395547.15625</v>
      </c>
      <c r="S10" s="109">
        <v>418713.9375</v>
      </c>
      <c r="T10" s="47">
        <v>7.327703952789307</v>
      </c>
      <c r="U10" s="34">
        <v>53979.6875</v>
      </c>
      <c r="W10" s="1"/>
      <c r="X10">
        <v>5</v>
      </c>
      <c r="Y10" s="47">
        <f t="shared" si="1"/>
        <v>0.7142857142857143</v>
      </c>
      <c r="Z10" s="34">
        <f t="shared" si="2"/>
        <v>54317.19286278382</v>
      </c>
      <c r="AC10" s="19">
        <f t="shared" si="3"/>
        <v>8.043840552427671</v>
      </c>
      <c r="AD10" s="42"/>
      <c r="AE10" s="34">
        <f t="shared" si="4"/>
        <v>436918.83864369534</v>
      </c>
      <c r="AF10" s="19"/>
      <c r="AH10" s="34"/>
      <c r="AJ10" s="1"/>
    </row>
    <row r="11" spans="1:36" ht="16.5" thickBot="1">
      <c r="A11">
        <v>6</v>
      </c>
      <c r="B11" s="47">
        <f t="shared" si="0"/>
        <v>0.8571428571428571</v>
      </c>
      <c r="I11" s="127" t="s">
        <v>74</v>
      </c>
      <c r="J11" s="128"/>
      <c r="K11" s="129"/>
      <c r="L11" s="1"/>
      <c r="M11" s="47"/>
      <c r="O11" s="27"/>
      <c r="R11" s="1">
        <v>377765.125</v>
      </c>
      <c r="S11" s="109">
        <v>467919.09375</v>
      </c>
      <c r="T11" s="47">
        <v>6.253303050994873</v>
      </c>
      <c r="U11" s="34">
        <v>60410.49609375</v>
      </c>
      <c r="W11" s="1"/>
      <c r="X11">
        <v>6</v>
      </c>
      <c r="Y11" s="47">
        <f t="shared" si="1"/>
        <v>0.8571428571428571</v>
      </c>
      <c r="Z11" s="34">
        <f t="shared" si="2"/>
        <v>65755.82294765353</v>
      </c>
      <c r="AC11" s="19">
        <f t="shared" si="3"/>
        <v>7.42540070167369</v>
      </c>
      <c r="AD11" s="42"/>
      <c r="AE11" s="34">
        <f t="shared" si="4"/>
        <v>488263.33385463746</v>
      </c>
      <c r="AF11" s="19"/>
      <c r="AH11" s="34"/>
      <c r="AJ11" s="1"/>
    </row>
    <row r="12" spans="1:36" ht="15.75" customHeight="1">
      <c r="A12">
        <v>7</v>
      </c>
      <c r="B12" s="47">
        <f t="shared" si="0"/>
        <v>1</v>
      </c>
      <c r="I12" s="113" t="s">
        <v>75</v>
      </c>
      <c r="J12" s="37"/>
      <c r="K12" s="126"/>
      <c r="L12" s="1"/>
      <c r="M12" s="47"/>
      <c r="R12" s="1">
        <v>494465.65625</v>
      </c>
      <c r="S12" s="109">
        <v>491482.8125</v>
      </c>
      <c r="T12" s="47">
        <v>6.443981170654297</v>
      </c>
      <c r="U12" s="34">
        <v>76732.9453125</v>
      </c>
      <c r="W12" s="95"/>
      <c r="X12">
        <v>7</v>
      </c>
      <c r="Y12" s="47">
        <f t="shared" si="1"/>
        <v>1</v>
      </c>
      <c r="Z12" s="34">
        <f t="shared" si="2"/>
        <v>74819.58817524064</v>
      </c>
      <c r="AC12" s="19">
        <f t="shared" si="3"/>
        <v>6.854508766185779</v>
      </c>
      <c r="AD12" s="45"/>
      <c r="AE12" s="34">
        <f t="shared" si="4"/>
        <v>512851.52302959684</v>
      </c>
      <c r="AF12" s="19"/>
      <c r="AH12" s="34"/>
      <c r="AJ12" s="1"/>
    </row>
    <row r="13" spans="1:36" ht="15.75">
      <c r="A13">
        <v>8</v>
      </c>
      <c r="B13" s="47">
        <f t="shared" si="0"/>
        <v>1.1428571428571428</v>
      </c>
      <c r="I13" s="113" t="s">
        <v>78</v>
      </c>
      <c r="J13" s="37"/>
      <c r="K13" s="72"/>
      <c r="L13" s="1"/>
      <c r="M13" s="47"/>
      <c r="N13" s="121" t="s">
        <v>76</v>
      </c>
      <c r="R13" s="1">
        <v>413516.15625</v>
      </c>
      <c r="S13" s="109">
        <v>493338.6875</v>
      </c>
      <c r="T13" s="47">
        <v>5.429632663726807</v>
      </c>
      <c r="U13" s="34">
        <v>76159.140625</v>
      </c>
      <c r="W13" s="1"/>
      <c r="X13">
        <v>8</v>
      </c>
      <c r="Y13" s="47">
        <f t="shared" si="1"/>
        <v>1.1428571428571428</v>
      </c>
      <c r="Z13" s="34">
        <f t="shared" si="2"/>
        <v>81357.15543821153</v>
      </c>
      <c r="AC13" s="19">
        <f t="shared" si="3"/>
        <v>6.327509088516583</v>
      </c>
      <c r="AD13" s="45"/>
      <c r="AE13" s="34">
        <f t="shared" si="4"/>
        <v>514788.14045113977</v>
      </c>
      <c r="AF13" s="19"/>
      <c r="AH13" s="34"/>
      <c r="AJ13" s="1"/>
    </row>
    <row r="14" spans="1:36" ht="15.75">
      <c r="A14">
        <v>9</v>
      </c>
      <c r="B14" s="47">
        <f t="shared" si="0"/>
        <v>1.2857142857142858</v>
      </c>
      <c r="I14" s="113" t="s">
        <v>79</v>
      </c>
      <c r="J14" s="37"/>
      <c r="K14" s="72"/>
      <c r="L14" s="1"/>
      <c r="M14" s="47"/>
      <c r="N14" s="122" t="s">
        <v>77</v>
      </c>
      <c r="R14" s="1">
        <v>389685.53125</v>
      </c>
      <c r="S14" s="109">
        <v>478338.46875</v>
      </c>
      <c r="T14" s="47">
        <v>4.941317081451416</v>
      </c>
      <c r="U14" s="34">
        <v>78862.6875</v>
      </c>
      <c r="W14" s="1"/>
      <c r="X14">
        <v>9</v>
      </c>
      <c r="Y14" s="47">
        <f t="shared" si="1"/>
        <v>1.2857142857142858</v>
      </c>
      <c r="Z14" s="34">
        <f t="shared" si="2"/>
        <v>85453.42296948694</v>
      </c>
      <c r="AC14" s="19">
        <f t="shared" si="3"/>
        <v>5.84102707151966</v>
      </c>
      <c r="AD14" s="45"/>
      <c r="AE14" s="34">
        <f t="shared" si="4"/>
        <v>499135.75691879314</v>
      </c>
      <c r="AF14" s="19"/>
      <c r="AH14" s="34"/>
      <c r="AJ14" s="1"/>
    </row>
    <row r="15" spans="1:36" ht="15.75" thickBot="1">
      <c r="A15">
        <v>10</v>
      </c>
      <c r="B15" s="47">
        <f t="shared" si="0"/>
        <v>1.4285714285714286</v>
      </c>
      <c r="I15" s="76"/>
      <c r="J15" s="75"/>
      <c r="K15" s="36"/>
      <c r="L15" s="1"/>
      <c r="M15" s="47"/>
      <c r="N15" s="123" t="s">
        <v>64</v>
      </c>
      <c r="R15" s="1">
        <v>450519.5</v>
      </c>
      <c r="S15" s="109">
        <v>451290.8125</v>
      </c>
      <c r="T15" s="47">
        <v>5.049382209777832</v>
      </c>
      <c r="U15" s="34">
        <v>89222.6953125</v>
      </c>
      <c r="W15" s="1"/>
      <c r="X15">
        <v>10</v>
      </c>
      <c r="Y15" s="47">
        <f t="shared" si="1"/>
        <v>1.4285714285714286</v>
      </c>
      <c r="Z15" s="34">
        <f t="shared" si="2"/>
        <v>87336.16178006431</v>
      </c>
      <c r="AC15" s="19">
        <f t="shared" si="3"/>
        <v>5.391947569406659</v>
      </c>
      <c r="AD15" s="45"/>
      <c r="AE15" s="34">
        <f t="shared" si="4"/>
        <v>470912.0052313245</v>
      </c>
      <c r="AF15" s="19"/>
      <c r="AH15" s="34"/>
      <c r="AJ15" s="1"/>
    </row>
    <row r="16" spans="1:34" ht="15.75" customHeight="1">
      <c r="A16">
        <v>11</v>
      </c>
      <c r="B16" s="47">
        <f t="shared" si="0"/>
        <v>1.5714285714285714</v>
      </c>
      <c r="C16" s="110"/>
      <c r="E16" s="2"/>
      <c r="H16" s="111"/>
      <c r="I16" s="120" t="s">
        <v>81</v>
      </c>
      <c r="J16" s="45"/>
      <c r="K16" s="83"/>
      <c r="L16" s="109"/>
      <c r="M16" s="93"/>
      <c r="N16" s="112"/>
      <c r="Q16" s="141"/>
      <c r="R16" s="109">
        <v>411944.71875</v>
      </c>
      <c r="S16" s="109">
        <v>416461.5625</v>
      </c>
      <c r="T16" s="47">
        <v>4.639787673950195</v>
      </c>
      <c r="U16" s="34">
        <v>88785.25</v>
      </c>
      <c r="W16" s="1"/>
      <c r="X16">
        <v>11</v>
      </c>
      <c r="Y16" s="47">
        <f t="shared" si="1"/>
        <v>1.5714285714285714</v>
      </c>
      <c r="Z16" s="34">
        <f t="shared" si="2"/>
        <v>87308.42783258675</v>
      </c>
      <c r="AC16" s="19">
        <f t="shared" si="3"/>
        <v>4.977394940178977</v>
      </c>
      <c r="AE16" s="34">
        <f t="shared" si="4"/>
        <v>434568.52692889865</v>
      </c>
      <c r="AF16" s="19"/>
      <c r="AH16" s="34"/>
    </row>
    <row r="17" spans="1:34" ht="15.75">
      <c r="A17">
        <v>12</v>
      </c>
      <c r="B17" s="47">
        <f t="shared" si="0"/>
        <v>1.7142857142857142</v>
      </c>
      <c r="C17" s="110"/>
      <c r="H17" s="111"/>
      <c r="I17" s="120" t="s">
        <v>82</v>
      </c>
      <c r="J17" s="37"/>
      <c r="K17" s="72"/>
      <c r="L17" s="109"/>
      <c r="N17" s="112"/>
      <c r="Q17" s="141"/>
      <c r="R17" s="109">
        <v>323731.125</v>
      </c>
      <c r="S17" s="109">
        <v>377367.375</v>
      </c>
      <c r="T17" s="47">
        <v>3.9887115955352783</v>
      </c>
      <c r="U17" s="34">
        <v>81161.828125</v>
      </c>
      <c r="W17" s="1"/>
      <c r="X17">
        <v>12</v>
      </c>
      <c r="Y17" s="47">
        <f t="shared" si="1"/>
        <v>1.7142857142857142</v>
      </c>
      <c r="Z17" s="34">
        <f t="shared" si="2"/>
        <v>85701.64551631382</v>
      </c>
      <c r="AC17" s="19">
        <f t="shared" si="3"/>
        <v>4.594714631701345</v>
      </c>
      <c r="AE17" s="34">
        <f t="shared" si="4"/>
        <v>393774.6046146891</v>
      </c>
      <c r="AH17" s="34"/>
    </row>
    <row r="18" spans="1:31" ht="16.5" thickBot="1">
      <c r="A18">
        <v>13</v>
      </c>
      <c r="B18" s="47">
        <f t="shared" si="0"/>
        <v>1.8571428571428572</v>
      </c>
      <c r="C18" s="110"/>
      <c r="H18" s="111"/>
      <c r="I18" s="116" t="s">
        <v>83</v>
      </c>
      <c r="J18" s="124"/>
      <c r="K18" s="36"/>
      <c r="L18" s="109"/>
      <c r="N18" s="112"/>
      <c r="Q18" s="141"/>
      <c r="R18" s="109">
        <v>301843.375</v>
      </c>
      <c r="S18" s="109">
        <v>336740.71875</v>
      </c>
      <c r="T18" s="47">
        <v>3.763761043548584</v>
      </c>
      <c r="U18" s="34">
        <v>80197.2734375</v>
      </c>
      <c r="W18" s="1"/>
      <c r="X18">
        <v>13</v>
      </c>
      <c r="Y18" s="47">
        <f t="shared" si="1"/>
        <v>1.8571428571428572</v>
      </c>
      <c r="Z18" s="34">
        <f t="shared" si="2"/>
        <v>82844.5519067232</v>
      </c>
      <c r="AC18" s="19">
        <f t="shared" si="3"/>
        <v>4.2414561835053615</v>
      </c>
      <c r="AE18" s="34">
        <f t="shared" si="4"/>
        <v>351381.536954502</v>
      </c>
    </row>
    <row r="19" spans="1:31" ht="15.75">
      <c r="A19">
        <v>14</v>
      </c>
      <c r="B19" s="47">
        <f t="shared" si="0"/>
        <v>2</v>
      </c>
      <c r="C19" s="110"/>
      <c r="H19" s="111"/>
      <c r="I19" s="120" t="s">
        <v>84</v>
      </c>
      <c r="J19" s="45"/>
      <c r="K19" s="79"/>
      <c r="L19" s="109"/>
      <c r="N19" s="112"/>
      <c r="Q19" s="141"/>
      <c r="R19" s="109">
        <v>280023.78125</v>
      </c>
      <c r="S19" s="109">
        <v>296590.0625</v>
      </c>
      <c r="T19" s="47">
        <v>3.5657804012298584</v>
      </c>
      <c r="U19" s="34">
        <v>78530.8515625</v>
      </c>
      <c r="W19" s="1"/>
      <c r="X19">
        <v>14</v>
      </c>
      <c r="Y19" s="47">
        <f t="shared" si="1"/>
        <v>2</v>
      </c>
      <c r="Z19" s="34">
        <f t="shared" si="2"/>
        <v>79043.91008618005</v>
      </c>
      <c r="AC19" s="19">
        <f t="shared" si="3"/>
        <v>3.9153575354764736</v>
      </c>
      <c r="AE19" s="34">
        <f t="shared" si="4"/>
        <v>309485.1689894499</v>
      </c>
    </row>
    <row r="20" spans="1:31" ht="15.75">
      <c r="A20">
        <v>15</v>
      </c>
      <c r="B20" s="47">
        <f t="shared" si="0"/>
        <v>2.142857142857143</v>
      </c>
      <c r="C20" s="110"/>
      <c r="H20" s="111"/>
      <c r="I20" s="113" t="s">
        <v>78</v>
      </c>
      <c r="J20" s="37"/>
      <c r="K20" s="72"/>
      <c r="L20" s="109"/>
      <c r="N20" s="112"/>
      <c r="Q20" s="141"/>
      <c r="R20" s="109">
        <v>237189.953125</v>
      </c>
      <c r="S20" s="109">
        <v>258303.5</v>
      </c>
      <c r="T20" s="47">
        <v>3.246197462081909</v>
      </c>
      <c r="U20" s="34">
        <v>73067.015625</v>
      </c>
      <c r="W20" s="1"/>
      <c r="X20">
        <v>15</v>
      </c>
      <c r="Y20" s="47">
        <f t="shared" si="1"/>
        <v>2.142857142857143</v>
      </c>
      <c r="Z20" s="34">
        <f t="shared" si="2"/>
        <v>74573.69560519196</v>
      </c>
      <c r="AC20" s="19">
        <f t="shared" si="3"/>
        <v>3.6143305429464254</v>
      </c>
      <c r="AE20" s="34">
        <f t="shared" si="4"/>
        <v>269533.9857262349</v>
      </c>
    </row>
    <row r="21" spans="9:31" ht="15.75">
      <c r="I21" s="120" t="s">
        <v>87</v>
      </c>
      <c r="J21" s="125"/>
      <c r="K21" s="72"/>
      <c r="L21" s="1"/>
      <c r="Q21" s="94"/>
      <c r="S21" s="34"/>
      <c r="W21" s="1"/>
      <c r="X21">
        <v>16</v>
      </c>
      <c r="Y21" s="47">
        <f t="shared" si="1"/>
        <v>2.2857142857142856</v>
      </c>
      <c r="Z21" s="34">
        <f t="shared" si="2"/>
        <v>69670.19345029375</v>
      </c>
      <c r="AC21" s="19">
        <f t="shared" si="3"/>
        <v>3.3364476054383294</v>
      </c>
      <c r="AE21" s="34">
        <f t="shared" si="4"/>
        <v>232450.95010765776</v>
      </c>
    </row>
    <row r="22" spans="9:31" ht="16.5" thickBot="1">
      <c r="I22" s="116" t="s">
        <v>79</v>
      </c>
      <c r="J22" s="117"/>
      <c r="K22" s="84"/>
      <c r="L22" s="1"/>
      <c r="W22" s="1"/>
      <c r="X22">
        <v>17</v>
      </c>
      <c r="Y22" s="47">
        <f t="shared" si="1"/>
        <v>2.4285714285714284</v>
      </c>
      <c r="Z22" s="34">
        <f t="shared" si="2"/>
        <v>64531.06615747695</v>
      </c>
      <c r="AC22" s="19">
        <f t="shared" si="3"/>
        <v>3.079929323442671</v>
      </c>
      <c r="AE22" s="34">
        <f t="shared" si="4"/>
        <v>198751.1229314322</v>
      </c>
    </row>
    <row r="23" spans="9:31" ht="15.75">
      <c r="I23" s="114" t="s">
        <v>80</v>
      </c>
      <c r="J23" s="115"/>
      <c r="K23" s="107"/>
      <c r="L23" s="1"/>
      <c r="N23" s="142"/>
      <c r="O23" s="19"/>
      <c r="P23" s="143"/>
      <c r="W23" s="1"/>
      <c r="X23">
        <v>18</v>
      </c>
      <c r="Y23" s="47">
        <f t="shared" si="1"/>
        <v>2.5714285714285716</v>
      </c>
      <c r="Z23" s="34">
        <f t="shared" si="2"/>
        <v>59316.95974272121</v>
      </c>
      <c r="AC23" s="19">
        <f t="shared" si="3"/>
        <v>2.843133104185461</v>
      </c>
      <c r="AE23" s="34">
        <f t="shared" si="4"/>
        <v>168646.01188416698</v>
      </c>
    </row>
    <row r="24" spans="9:31" ht="16.5" thickBot="1">
      <c r="I24" s="116" t="s">
        <v>86</v>
      </c>
      <c r="J24" s="117"/>
      <c r="K24" s="135"/>
      <c r="L24" s="1"/>
      <c r="N24" s="19"/>
      <c r="O24" s="19"/>
      <c r="P24" s="143"/>
      <c r="W24" s="1"/>
      <c r="X24">
        <v>19</v>
      </c>
      <c r="Y24" s="47">
        <f t="shared" si="1"/>
        <v>2.7142857142857144</v>
      </c>
      <c r="Z24" s="34">
        <f t="shared" si="2"/>
        <v>54154.61255781856</v>
      </c>
      <c r="AC24" s="19">
        <f t="shared" si="3"/>
        <v>2.624542643426577</v>
      </c>
      <c r="AE24" s="34">
        <f t="shared" si="4"/>
        <v>142131.08999623923</v>
      </c>
    </row>
    <row r="25" spans="12:31" ht="13.5" thickBot="1">
      <c r="L25" s="1"/>
      <c r="N25" s="19"/>
      <c r="O25" s="19"/>
      <c r="P25" s="143"/>
      <c r="W25" s="1"/>
      <c r="X25">
        <v>20</v>
      </c>
      <c r="Y25" s="47">
        <f t="shared" si="1"/>
        <v>2.857142857142857</v>
      </c>
      <c r="Z25" s="34">
        <f t="shared" si="2"/>
        <v>49140.73865356085</v>
      </c>
      <c r="AC25" s="19">
        <f t="shared" si="3"/>
        <v>2.4227582159358647</v>
      </c>
      <c r="AE25" s="34">
        <f t="shared" si="4"/>
        <v>119056.12831007168</v>
      </c>
    </row>
    <row r="26" spans="9:31" ht="14.25" customHeight="1" thickBot="1">
      <c r="I26" s="131" t="s">
        <v>88</v>
      </c>
      <c r="J26" s="132"/>
      <c r="K26" s="45" t="s">
        <v>89</v>
      </c>
      <c r="N26" s="19"/>
      <c r="O26" s="19"/>
      <c r="P26" s="143"/>
      <c r="W26" s="1"/>
      <c r="X26">
        <v>21</v>
      </c>
      <c r="Y26" s="47">
        <f t="shared" si="1"/>
        <v>3</v>
      </c>
      <c r="Z26" s="34">
        <f t="shared" si="2"/>
        <v>44346.18832619892</v>
      </c>
      <c r="AC26" s="19">
        <f t="shared" si="3"/>
        <v>2.2364877124729197</v>
      </c>
      <c r="AE26" s="34">
        <f t="shared" si="4"/>
        <v>99179.70528655392</v>
      </c>
    </row>
    <row r="27" spans="9:31" ht="16.5" thickBot="1">
      <c r="I27" s="133"/>
      <c r="J27" s="134"/>
      <c r="L27" s="1"/>
      <c r="N27" s="19"/>
      <c r="O27" s="19"/>
      <c r="P27" s="143"/>
      <c r="W27" s="1"/>
      <c r="X27">
        <v>22</v>
      </c>
      <c r="Y27" s="47">
        <f t="shared" si="1"/>
        <v>3.142857142857143</v>
      </c>
      <c r="Z27" s="34">
        <f t="shared" si="2"/>
        <v>39820.05955199017</v>
      </c>
      <c r="AC27" s="19">
        <f t="shared" si="3"/>
        <v>2.0645383658766066</v>
      </c>
      <c r="AE27" s="34">
        <f t="shared" si="4"/>
        <v>82210.04067657494</v>
      </c>
    </row>
    <row r="28" spans="12:31" ht="15.75">
      <c r="L28" s="144"/>
      <c r="N28" s="37"/>
      <c r="O28" s="4"/>
      <c r="P28" s="4"/>
      <c r="R28" s="4"/>
      <c r="W28" s="1"/>
      <c r="X28">
        <v>23</v>
      </c>
      <c r="Y28" s="47">
        <f t="shared" si="1"/>
        <v>3.2857142857142856</v>
      </c>
      <c r="Z28" s="34">
        <f t="shared" si="2"/>
        <v>35593.55819195394</v>
      </c>
      <c r="AC28" s="19">
        <f t="shared" si="3"/>
        <v>1.9058091132830481</v>
      </c>
      <c r="AE28" s="34">
        <f t="shared" si="4"/>
        <v>67834.52757639631</v>
      </c>
    </row>
    <row r="29" spans="12:31" ht="12.75">
      <c r="L29" s="1"/>
      <c r="N29" s="4"/>
      <c r="O29" s="4"/>
      <c r="P29" s="4"/>
      <c r="R29" s="4"/>
      <c r="W29" s="1"/>
      <c r="X29">
        <v>24</v>
      </c>
      <c r="Y29" s="47">
        <f t="shared" si="1"/>
        <v>3.4285714285714284</v>
      </c>
      <c r="Z29" s="34">
        <f t="shared" si="2"/>
        <v>31683.4931215127</v>
      </c>
      <c r="AC29" s="19">
        <f t="shared" si="3"/>
        <v>1.7592835455642017</v>
      </c>
      <c r="AE29" s="34">
        <f t="shared" si="4"/>
        <v>55740.24811467386</v>
      </c>
    </row>
    <row r="30" spans="12:31" ht="12.75">
      <c r="L30" s="1"/>
      <c r="N30" s="4"/>
      <c r="O30" s="4"/>
      <c r="P30" s="4"/>
      <c r="R30" s="46"/>
      <c r="W30" s="1"/>
      <c r="X30">
        <v>25</v>
      </c>
      <c r="Y30" s="47">
        <f t="shared" si="1"/>
        <v>3.5714285714285716</v>
      </c>
      <c r="Z30" s="34">
        <f t="shared" si="2"/>
        <v>28095.353631803493</v>
      </c>
      <c r="AC30" s="19">
        <f t="shared" si="3"/>
        <v>1.6240233988393524</v>
      </c>
      <c r="AE30" s="34">
        <f t="shared" si="4"/>
        <v>45627.51169671505</v>
      </c>
    </row>
    <row r="31" spans="12:31" ht="12.75">
      <c r="L31" s="1"/>
      <c r="N31" s="4"/>
      <c r="O31" s="4"/>
      <c r="P31" s="4"/>
      <c r="R31" s="4"/>
      <c r="W31" s="1"/>
      <c r="X31">
        <v>26</v>
      </c>
      <c r="Y31" s="47">
        <f t="shared" si="1"/>
        <v>3.7142857142857144</v>
      </c>
      <c r="Z31" s="34">
        <f t="shared" si="2"/>
        <v>24825.95753093742</v>
      </c>
      <c r="AC31" s="19">
        <f t="shared" si="3"/>
        <v>1.499162546382989</v>
      </c>
      <c r="AE31" s="34">
        <f t="shared" si="4"/>
        <v>37218.145708476084</v>
      </c>
    </row>
    <row r="32" spans="12:31" ht="12.75">
      <c r="L32" s="1"/>
      <c r="N32" s="4"/>
      <c r="O32" s="4"/>
      <c r="P32" s="4"/>
      <c r="R32" s="4"/>
      <c r="W32" s="1"/>
      <c r="X32">
        <v>27</v>
      </c>
      <c r="Y32" s="47">
        <f t="shared" si="1"/>
        <v>3.857142857142857</v>
      </c>
      <c r="Z32" s="34">
        <f t="shared" si="2"/>
        <v>21865.684759571104</v>
      </c>
      <c r="AC32" s="19">
        <f t="shared" si="3"/>
        <v>1.3839014524567501</v>
      </c>
      <c r="AE32" s="34">
        <f t="shared" si="4"/>
        <v>30259.952897731877</v>
      </c>
    </row>
    <row r="33" spans="12:31" ht="12.75">
      <c r="L33" s="1"/>
      <c r="N33" s="4"/>
      <c r="O33" s="4"/>
      <c r="P33" s="4"/>
      <c r="R33" s="35"/>
      <c r="W33" s="1"/>
      <c r="X33">
        <v>28</v>
      </c>
      <c r="Y33" s="47">
        <f t="shared" si="1"/>
        <v>4</v>
      </c>
      <c r="Z33" s="34">
        <f t="shared" si="2"/>
        <v>19200.327173244877</v>
      </c>
      <c r="AC33" s="19">
        <f t="shared" si="3"/>
        <v>1.2775020525510337</v>
      </c>
      <c r="AE33" s="34">
        <f t="shared" si="4"/>
        <v>24528.457373471716</v>
      </c>
    </row>
    <row r="34" spans="12:31" ht="12.75">
      <c r="L34" s="1"/>
      <c r="W34" s="1"/>
      <c r="X34">
        <v>29</v>
      </c>
      <c r="Y34" s="47">
        <f t="shared" si="1"/>
        <v>4.142857142857143</v>
      </c>
      <c r="Z34" s="34">
        <f t="shared" si="2"/>
        <v>16812.593568286604</v>
      </c>
      <c r="AC34" s="19">
        <f t="shared" si="3"/>
        <v>1.1792830272523385</v>
      </c>
      <c r="AE34" s="34">
        <f t="shared" si="4"/>
        <v>19826.806239172223</v>
      </c>
    </row>
    <row r="35" spans="12:31" ht="12.75">
      <c r="L35" s="1"/>
      <c r="W35" s="1"/>
      <c r="X35">
        <v>30</v>
      </c>
      <c r="Y35" s="47">
        <f t="shared" si="1"/>
        <v>4.285714285714286</v>
      </c>
      <c r="Z35" s="34">
        <f t="shared" si="2"/>
        <v>14683.312376104694</v>
      </c>
      <c r="AC35" s="19">
        <f t="shared" si="3"/>
        <v>1.0886154394729501</v>
      </c>
      <c r="AE35" s="34">
        <f t="shared" si="4"/>
        <v>15984.48055523182</v>
      </c>
    </row>
    <row r="36" spans="12:31" ht="12.75">
      <c r="L36" s="1"/>
      <c r="W36" s="1"/>
      <c r="X36">
        <v>31</v>
      </c>
      <c r="Y36" s="47">
        <f t="shared" si="1"/>
        <v>4.428571428571429</v>
      </c>
      <c r="Z36" s="34">
        <f t="shared" si="2"/>
        <v>12792.37444154411</v>
      </c>
      <c r="AC36" s="19">
        <f t="shared" si="3"/>
        <v>1.0049187071063517</v>
      </c>
      <c r="AE36" s="34">
        <f t="shared" si="4"/>
        <v>12855.296384616846</v>
      </c>
    </row>
    <row r="37" spans="12:31" ht="12.75">
      <c r="L37" s="1"/>
      <c r="W37" s="1"/>
      <c r="X37">
        <v>32</v>
      </c>
      <c r="Y37" s="47">
        <f t="shared" si="1"/>
        <v>4.571428571428571</v>
      </c>
      <c r="Z37" s="34">
        <f t="shared" si="2"/>
        <v>11119.456179837309</v>
      </c>
      <c r="AC37" s="19">
        <f t="shared" si="3"/>
        <v>0.9276568853195969</v>
      </c>
      <c r="AE37" s="34">
        <f t="shared" si="4"/>
        <v>10315.040086235622</v>
      </c>
    </row>
    <row r="38" spans="12:31" ht="12.75">
      <c r="L38" s="1"/>
      <c r="W38" s="1"/>
      <c r="X38">
        <v>33</v>
      </c>
      <c r="Y38" s="47">
        <f t="shared" si="1"/>
        <v>4.714285714285714</v>
      </c>
      <c r="Z38" s="34">
        <f t="shared" si="2"/>
        <v>9644.56005957835</v>
      </c>
      <c r="AC38" s="19">
        <f t="shared" si="3"/>
        <v>0.8563352346766326</v>
      </c>
      <c r="AE38" s="34">
        <f t="shared" si="4"/>
        <v>8258.976601971905</v>
      </c>
    </row>
    <row r="39" spans="12:31" ht="12.75">
      <c r="L39" s="1"/>
      <c r="W39" s="1"/>
      <c r="X39">
        <v>34</v>
      </c>
      <c r="Y39" s="47">
        <f t="shared" si="1"/>
        <v>4.857142857142857</v>
      </c>
      <c r="Z39" s="34">
        <f t="shared" si="2"/>
        <v>8348.405403055935</v>
      </c>
      <c r="AC39" s="19">
        <f t="shared" si="3"/>
        <v>0.7904970531168354</v>
      </c>
      <c r="AE39" s="34">
        <f t="shared" si="4"/>
        <v>6599.389869340383</v>
      </c>
    </row>
    <row r="40" spans="12:31" ht="12.75">
      <c r="L40" s="1"/>
      <c r="W40" s="1"/>
      <c r="X40">
        <v>35</v>
      </c>
      <c r="Y40" s="47">
        <f t="shared" si="1"/>
        <v>5</v>
      </c>
      <c r="Z40" s="34">
        <f t="shared" si="2"/>
        <v>7212.698348055154</v>
      </c>
      <c r="AC40" s="19">
        <f t="shared" si="3"/>
        <v>0.7297207515026154</v>
      </c>
      <c r="AE40" s="34">
        <f t="shared" si="4"/>
        <v>5263.25565890448</v>
      </c>
    </row>
    <row r="41" spans="12:31" ht="12.75">
      <c r="L41" s="1"/>
      <c r="W41" s="1"/>
      <c r="X41">
        <v>36</v>
      </c>
      <c r="Y41" s="47">
        <f t="shared" si="1"/>
        <v>5.142857142857143</v>
      </c>
      <c r="Z41" s="34">
        <f t="shared" si="2"/>
        <v>6220.305749304505</v>
      </c>
      <c r="AC41" s="19">
        <f t="shared" si="3"/>
        <v>0.6736171540096048</v>
      </c>
      <c r="AE41" s="34">
        <f t="shared" si="4"/>
        <v>4190.104655916083</v>
      </c>
    </row>
    <row r="42" spans="12:31" ht="12.75">
      <c r="L42" s="1"/>
      <c r="W42" s="1"/>
      <c r="X42">
        <v>37</v>
      </c>
      <c r="Y42" s="47">
        <f t="shared" si="1"/>
        <v>5.285714285714286</v>
      </c>
      <c r="Z42" s="34">
        <f t="shared" si="2"/>
        <v>5355.353980914668</v>
      </c>
      <c r="AC42" s="19">
        <f t="shared" si="3"/>
        <v>0.62182700607271</v>
      </c>
      <c r="AE42" s="34">
        <f t="shared" si="4"/>
        <v>3330.103732411737</v>
      </c>
    </row>
    <row r="43" spans="12:31" ht="12.75">
      <c r="L43" s="1"/>
      <c r="W43" s="1"/>
      <c r="X43">
        <v>38</v>
      </c>
      <c r="Y43" s="47">
        <f t="shared" si="1"/>
        <v>5.428571428571429</v>
      </c>
      <c r="Z43" s="34">
        <f t="shared" si="2"/>
        <v>4603.270127336336</v>
      </c>
      <c r="AC43" s="19">
        <f t="shared" si="3"/>
        <v>0.5740186739303804</v>
      </c>
      <c r="AE43" s="34">
        <f t="shared" si="4"/>
        <v>2642.363014236937</v>
      </c>
    </row>
    <row r="44" spans="12:31" ht="12.75">
      <c r="L44" s="1"/>
      <c r="W44" s="1"/>
      <c r="X44">
        <v>39</v>
      </c>
      <c r="Y44" s="47">
        <f t="shared" si="1"/>
        <v>5.571428571428571</v>
      </c>
      <c r="Z44" s="34">
        <f t="shared" si="2"/>
        <v>3950.779962421543</v>
      </c>
      <c r="AC44" s="19">
        <f t="shared" si="3"/>
        <v>0.5298860210363143</v>
      </c>
      <c r="AE44" s="34">
        <f t="shared" si="4"/>
        <v>2093.4630742775507</v>
      </c>
    </row>
    <row r="45" spans="12:31" ht="12.75">
      <c r="L45" s="1"/>
      <c r="W45" s="1"/>
      <c r="X45">
        <v>40</v>
      </c>
      <c r="Y45" s="47">
        <f t="shared" si="1"/>
        <v>5.714285714285714</v>
      </c>
      <c r="Z45" s="34">
        <f t="shared" si="2"/>
        <v>3385.874422753456</v>
      </c>
      <c r="AC45" s="19">
        <f t="shared" si="3"/>
        <v>0.4891464477403945</v>
      </c>
      <c r="AE45" s="34">
        <f t="shared" si="4"/>
        <v>1656.188446384912</v>
      </c>
    </row>
    <row r="46" spans="12:31" ht="12.75">
      <c r="L46" s="1"/>
      <c r="W46" s="1"/>
      <c r="X46">
        <v>41</v>
      </c>
      <c r="Y46" s="47">
        <f t="shared" si="1"/>
        <v>5.857142857142857</v>
      </c>
      <c r="Z46" s="34">
        <f t="shared" si="2"/>
        <v>2897.753969164006</v>
      </c>
      <c r="AC46" s="19">
        <f t="shared" si="3"/>
        <v>0.4515390816861144</v>
      </c>
      <c r="AE46" s="34">
        <f t="shared" si="4"/>
        <v>1308.4491661886082</v>
      </c>
    </row>
    <row r="47" spans="12:31" ht="12.75">
      <c r="L47" s="1"/>
      <c r="W47" s="1"/>
      <c r="X47">
        <v>42</v>
      </c>
      <c r="Y47" s="47">
        <f t="shared" si="1"/>
        <v>6</v>
      </c>
      <c r="Z47" s="34">
        <f t="shared" si="2"/>
        <v>2476.7582726775304</v>
      </c>
      <c r="AC47" s="19">
        <f t="shared" si="3"/>
        <v>0.4168231073368628</v>
      </c>
      <c r="AE47" s="34">
        <f t="shared" si="4"/>
        <v>1032.370079339729</v>
      </c>
    </row>
    <row r="48" spans="12:31" ht="12.75">
      <c r="L48" s="1"/>
      <c r="W48" s="1"/>
      <c r="X48">
        <v>43</v>
      </c>
      <c r="Y48" s="47">
        <f t="shared" si="1"/>
        <v>6.142857142857143</v>
      </c>
      <c r="Z48" s="34">
        <f t="shared" si="2"/>
        <v>2114.287024270818</v>
      </c>
      <c r="AC48" s="19">
        <f t="shared" si="3"/>
        <v>0.3847762239343292</v>
      </c>
      <c r="AE48" s="34">
        <f t="shared" si="4"/>
        <v>813.5273775122748</v>
      </c>
    </row>
    <row r="49" spans="12:31" ht="12.75">
      <c r="L49" s="1"/>
      <c r="W49" s="1"/>
      <c r="X49">
        <v>44</v>
      </c>
      <c r="Y49" s="47">
        <f t="shared" si="1"/>
        <v>6.285714285714286</v>
      </c>
      <c r="Z49" s="34">
        <f t="shared" si="2"/>
        <v>1802.7163151768978</v>
      </c>
      <c r="AC49" s="19">
        <f t="shared" si="3"/>
        <v>0.355193222014704</v>
      </c>
      <c r="AE49" s="34">
        <f t="shared" si="4"/>
        <v>640.3126163661569</v>
      </c>
    </row>
    <row r="50" spans="12:31" ht="12.75">
      <c r="L50" s="1"/>
      <c r="W50" s="1"/>
      <c r="X50">
        <v>45</v>
      </c>
      <c r="Y50" s="47">
        <f t="shared" si="1"/>
        <v>6.428571428571429</v>
      </c>
      <c r="Z50" s="34">
        <f t="shared" si="2"/>
        <v>1535.3139292079466</v>
      </c>
      <c r="AC50" s="19">
        <f t="shared" si="3"/>
        <v>0.3278846693675107</v>
      </c>
      <c r="AE50" s="34">
        <f t="shared" si="4"/>
        <v>503.4059000536813</v>
      </c>
    </row>
    <row r="51" spans="12:31" ht="12.75">
      <c r="L51" s="1"/>
      <c r="W51" s="1"/>
      <c r="X51">
        <v>46</v>
      </c>
      <c r="Y51" s="47">
        <f t="shared" si="1"/>
        <v>6.571428571428571</v>
      </c>
      <c r="Z51" s="34">
        <f t="shared" si="2"/>
        <v>1306.1559956023775</v>
      </c>
      <c r="AC51" s="19">
        <f t="shared" si="3"/>
        <v>0.30267569802272654</v>
      </c>
      <c r="AE51" s="34">
        <f t="shared" si="4"/>
        <v>395.34167769551897</v>
      </c>
    </row>
    <row r="52" spans="12:31" ht="12.75">
      <c r="L52" s="1"/>
      <c r="W52" s="1"/>
      <c r="X52">
        <v>47</v>
      </c>
      <c r="Y52" s="47">
        <f t="shared" si="1"/>
        <v>6.714285714285714</v>
      </c>
      <c r="Z52" s="34">
        <f t="shared" si="2"/>
        <v>1110.0467377716639</v>
      </c>
      <c r="AC52" s="19">
        <f t="shared" si="3"/>
        <v>0.279404884498764</v>
      </c>
      <c r="AE52" s="34">
        <f t="shared" si="4"/>
        <v>310.1524805553215</v>
      </c>
    </row>
    <row r="53" spans="12:31" ht="12.75">
      <c r="L53" s="1"/>
      <c r="W53" s="1"/>
      <c r="X53">
        <v>48</v>
      </c>
      <c r="Y53" s="47">
        <f t="shared" si="1"/>
        <v>6.857142857142857</v>
      </c>
      <c r="Z53" s="34">
        <f t="shared" si="2"/>
        <v>942.4424908132855</v>
      </c>
      <c r="AC53" s="19">
        <f t="shared" si="3"/>
        <v>0.25792321614107905</v>
      </c>
      <c r="AE53" s="34">
        <f t="shared" si="4"/>
        <v>243.07779825857196</v>
      </c>
    </row>
    <row r="54" spans="12:31" ht="12.75">
      <c r="L54" s="1"/>
      <c r="W54" s="1"/>
      <c r="X54">
        <v>49</v>
      </c>
      <c r="Y54" s="47">
        <f t="shared" si="1"/>
        <v>7</v>
      </c>
      <c r="Z54" s="34">
        <f t="shared" si="2"/>
        <v>799.3807229608907</v>
      </c>
      <c r="AC54" s="19">
        <f t="shared" si="3"/>
        <v>0.23809313693244344</v>
      </c>
      <c r="AE54" s="34">
        <f t="shared" si="4"/>
        <v>190.32706393308297</v>
      </c>
    </row>
    <row r="55" spans="12:31" ht="12.75">
      <c r="L55" s="1"/>
      <c r="W55" s="1"/>
      <c r="X55">
        <v>50</v>
      </c>
      <c r="Y55" s="47">
        <f t="shared" si="1"/>
        <v>7.142857142857143</v>
      </c>
      <c r="Z55" s="34">
        <f t="shared" si="2"/>
        <v>677.414460826656</v>
      </c>
      <c r="AC55" s="19">
        <f t="shared" si="3"/>
        <v>0.21978766666481014</v>
      </c>
      <c r="AE55" s="34">
        <f t="shared" si="4"/>
        <v>148.88734371009116</v>
      </c>
    </row>
    <row r="56" spans="12:31" ht="15.75">
      <c r="L56" s="1"/>
      <c r="AE56" s="130">
        <f>SUM(AE6:AE55)</f>
        <v>6874211.479266187</v>
      </c>
    </row>
    <row r="71" spans="18:19" ht="12.75">
      <c r="R71" s="27"/>
      <c r="S71" s="27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6"/>
  <sheetViews>
    <sheetView zoomScale="75" zoomScaleNormal="75" zoomScalePageLayoutView="0" workbookViewId="0" topLeftCell="Q1">
      <selection activeCell="Z3" sqref="Z3"/>
    </sheetView>
  </sheetViews>
  <sheetFormatPr defaultColWidth="9.00390625" defaultRowHeight="12.75"/>
  <cols>
    <col min="2" max="2" width="12.875" style="17" customWidth="1"/>
    <col min="3" max="3" width="9.25390625" style="34" customWidth="1"/>
    <col min="4" max="4" width="12.625" style="0" customWidth="1"/>
    <col min="5" max="5" width="10.375" style="0" customWidth="1"/>
    <col min="6" max="6" width="14.625" style="0" customWidth="1"/>
    <col min="7" max="7" width="8.25390625" style="0" customWidth="1"/>
    <col min="8" max="8" width="10.875" style="19" customWidth="1"/>
    <col min="9" max="9" width="12.00390625" style="0" customWidth="1"/>
    <col min="10" max="10" width="18.00390625" style="0" customWidth="1"/>
    <col min="11" max="11" width="17.875" style="0" customWidth="1"/>
    <col min="12" max="12" width="12.875" style="0" customWidth="1"/>
    <col min="13" max="13" width="19.75390625" style="0" customWidth="1"/>
    <col min="14" max="14" width="19.375" style="0" customWidth="1"/>
    <col min="16" max="16" width="10.125" style="0" customWidth="1"/>
    <col min="17" max="17" width="19.125" style="0" customWidth="1"/>
    <col min="18" max="18" width="11.25390625" style="0" customWidth="1"/>
    <col min="19" max="19" width="15.625" style="0" customWidth="1"/>
    <col min="20" max="20" width="12.00390625" style="0" customWidth="1"/>
    <col min="22" max="22" width="12.125" style="0" customWidth="1"/>
    <col min="23" max="23" width="13.875" style="0" customWidth="1"/>
    <col min="25" max="25" width="10.875" style="0" customWidth="1"/>
    <col min="27" max="27" width="12.125" style="0" customWidth="1"/>
    <col min="28" max="28" width="12.375" style="0" customWidth="1"/>
    <col min="30" max="30" width="12.125" style="0" customWidth="1"/>
    <col min="31" max="31" width="13.125" style="0" customWidth="1"/>
    <col min="32" max="32" width="16.00390625" style="0" customWidth="1"/>
    <col min="34" max="34" width="20.375" style="0" customWidth="1"/>
    <col min="35" max="35" width="11.875" style="0" customWidth="1"/>
  </cols>
  <sheetData>
    <row r="1" spans="1:36" ht="15" customHeight="1">
      <c r="A1" s="8" t="s">
        <v>1</v>
      </c>
      <c r="B1" s="14" t="s">
        <v>3</v>
      </c>
      <c r="C1" s="31" t="s">
        <v>7</v>
      </c>
      <c r="D1" s="11" t="s">
        <v>8</v>
      </c>
      <c r="E1" s="87" t="s">
        <v>10</v>
      </c>
      <c r="F1" s="99" t="s">
        <v>30</v>
      </c>
      <c r="G1" s="99"/>
      <c r="H1" s="20" t="s">
        <v>17</v>
      </c>
      <c r="I1" s="105" t="s">
        <v>38</v>
      </c>
      <c r="J1" s="25" t="s">
        <v>35</v>
      </c>
      <c r="K1" s="26" t="s">
        <v>36</v>
      </c>
      <c r="L1" s="29" t="s">
        <v>21</v>
      </c>
      <c r="M1" s="25" t="s">
        <v>29</v>
      </c>
      <c r="N1" s="26"/>
      <c r="O1" s="23" t="s">
        <v>0</v>
      </c>
      <c r="P1" s="18"/>
      <c r="Q1" s="6" t="s">
        <v>0</v>
      </c>
      <c r="R1" s="96" t="s">
        <v>39</v>
      </c>
      <c r="S1" s="96" t="s">
        <v>56</v>
      </c>
      <c r="T1" s="97" t="s">
        <v>17</v>
      </c>
      <c r="U1" s="97" t="s">
        <v>42</v>
      </c>
      <c r="V1" s="96" t="s">
        <v>69</v>
      </c>
      <c r="W1" s="12" t="s">
        <v>51</v>
      </c>
      <c r="X1" s="53" t="s">
        <v>1</v>
      </c>
      <c r="Y1" s="54" t="s">
        <v>3</v>
      </c>
      <c r="Z1" s="55" t="s">
        <v>7</v>
      </c>
      <c r="AA1" s="56" t="s">
        <v>8</v>
      </c>
      <c r="AB1" s="56" t="s">
        <v>10</v>
      </c>
      <c r="AC1" s="65" t="s">
        <v>17</v>
      </c>
      <c r="AD1" s="66" t="s">
        <v>38</v>
      </c>
      <c r="AE1" s="56" t="s">
        <v>39</v>
      </c>
      <c r="AF1" s="51"/>
      <c r="AG1" s="51"/>
      <c r="AH1" s="27"/>
      <c r="AJ1" s="52"/>
    </row>
    <row r="2" spans="1:36" ht="12.75">
      <c r="A2" s="9" t="s">
        <v>2</v>
      </c>
      <c r="B2" s="15" t="s">
        <v>4</v>
      </c>
      <c r="C2" s="32" t="s">
        <v>6</v>
      </c>
      <c r="D2" s="12" t="s">
        <v>9</v>
      </c>
      <c r="E2" s="88" t="s">
        <v>11</v>
      </c>
      <c r="F2" s="100" t="s">
        <v>31</v>
      </c>
      <c r="G2" s="100"/>
      <c r="H2" s="21" t="s">
        <v>18</v>
      </c>
      <c r="I2" s="106" t="s">
        <v>11</v>
      </c>
      <c r="J2" s="30" t="s">
        <v>37</v>
      </c>
      <c r="K2" s="28"/>
      <c r="L2" s="18" t="s">
        <v>22</v>
      </c>
      <c r="M2" s="23" t="s">
        <v>25</v>
      </c>
      <c r="N2" s="18"/>
      <c r="O2" s="23" t="s">
        <v>32</v>
      </c>
      <c r="P2" s="18"/>
      <c r="Q2" s="6" t="s">
        <v>60</v>
      </c>
      <c r="R2" s="97" t="s">
        <v>22</v>
      </c>
      <c r="S2" s="97" t="s">
        <v>57</v>
      </c>
      <c r="T2" s="97" t="s">
        <v>18</v>
      </c>
      <c r="U2" s="97" t="s">
        <v>6</v>
      </c>
      <c r="V2" s="97" t="s">
        <v>52</v>
      </c>
      <c r="W2" s="12" t="s">
        <v>52</v>
      </c>
      <c r="X2" s="57" t="s">
        <v>2</v>
      </c>
      <c r="Y2" s="58" t="s">
        <v>4</v>
      </c>
      <c r="Z2" s="59" t="s">
        <v>6</v>
      </c>
      <c r="AA2" s="50" t="s">
        <v>9</v>
      </c>
      <c r="AB2" s="50" t="s">
        <v>11</v>
      </c>
      <c r="AC2" s="67" t="s">
        <v>18</v>
      </c>
      <c r="AD2" s="68" t="s">
        <v>11</v>
      </c>
      <c r="AE2" s="50" t="s">
        <v>22</v>
      </c>
      <c r="AH2" s="34"/>
      <c r="AJ2" s="35"/>
    </row>
    <row r="3" spans="1:36" ht="12.75">
      <c r="A3" s="18"/>
      <c r="B3" s="15" t="s">
        <v>5</v>
      </c>
      <c r="C3" s="32" t="s">
        <v>68</v>
      </c>
      <c r="D3" s="12" t="s">
        <v>12</v>
      </c>
      <c r="E3" s="88" t="s">
        <v>15</v>
      </c>
      <c r="F3" s="100" t="s">
        <v>55</v>
      </c>
      <c r="G3" s="100"/>
      <c r="H3" s="21" t="s">
        <v>22</v>
      </c>
      <c r="I3" s="106" t="s">
        <v>20</v>
      </c>
      <c r="J3" s="11"/>
      <c r="K3" s="18" t="s">
        <v>15</v>
      </c>
      <c r="L3" s="18" t="s">
        <v>24</v>
      </c>
      <c r="M3" s="23" t="s">
        <v>26</v>
      </c>
      <c r="N3" s="18"/>
      <c r="O3" s="23" t="s">
        <v>27</v>
      </c>
      <c r="P3" s="18"/>
      <c r="Q3" s="6" t="s">
        <v>27</v>
      </c>
      <c r="R3" s="97" t="s">
        <v>40</v>
      </c>
      <c r="S3" s="97" t="s">
        <v>58</v>
      </c>
      <c r="T3" s="97" t="s">
        <v>22</v>
      </c>
      <c r="U3" s="97" t="s">
        <v>16</v>
      </c>
      <c r="V3" s="97"/>
      <c r="W3" s="12" t="s">
        <v>53</v>
      </c>
      <c r="X3" s="60"/>
      <c r="Y3" s="58" t="s">
        <v>5</v>
      </c>
      <c r="Z3" s="59" t="s">
        <v>68</v>
      </c>
      <c r="AA3" s="50" t="s">
        <v>12</v>
      </c>
      <c r="AB3" s="50" t="s">
        <v>15</v>
      </c>
      <c r="AC3" s="67" t="s">
        <v>22</v>
      </c>
      <c r="AD3" s="68" t="s">
        <v>20</v>
      </c>
      <c r="AE3" s="50" t="s">
        <v>72</v>
      </c>
      <c r="AH3" s="34"/>
      <c r="AJ3" s="35"/>
    </row>
    <row r="4" spans="1:36" ht="12.75">
      <c r="A4" s="18"/>
      <c r="B4" s="15"/>
      <c r="C4" s="32"/>
      <c r="D4" s="12" t="s">
        <v>13</v>
      </c>
      <c r="E4" s="88" t="s">
        <v>6</v>
      </c>
      <c r="F4" s="100"/>
      <c r="G4" s="100"/>
      <c r="H4" s="21"/>
      <c r="I4" s="88" t="s">
        <v>19</v>
      </c>
      <c r="J4" s="12" t="s">
        <v>20</v>
      </c>
      <c r="K4" s="6" t="s">
        <v>6</v>
      </c>
      <c r="L4" s="12" t="s">
        <v>23</v>
      </c>
      <c r="M4" s="23" t="s">
        <v>27</v>
      </c>
      <c r="N4" s="18"/>
      <c r="O4" s="23" t="s">
        <v>33</v>
      </c>
      <c r="P4" s="18"/>
      <c r="Q4" s="6" t="s">
        <v>61</v>
      </c>
      <c r="R4" s="97"/>
      <c r="S4" s="97" t="s">
        <v>59</v>
      </c>
      <c r="T4" s="97" t="s">
        <v>40</v>
      </c>
      <c r="U4" s="97" t="s">
        <v>40</v>
      </c>
      <c r="V4" s="97"/>
      <c r="W4" s="12" t="s">
        <v>54</v>
      </c>
      <c r="X4" s="60"/>
      <c r="Y4" s="58"/>
      <c r="Z4" s="59"/>
      <c r="AA4" s="50" t="s">
        <v>13</v>
      </c>
      <c r="AB4" s="50" t="s">
        <v>6</v>
      </c>
      <c r="AC4" s="67"/>
      <c r="AD4" s="50" t="s">
        <v>19</v>
      </c>
      <c r="AE4" s="50" t="s">
        <v>71</v>
      </c>
      <c r="AH4" s="34"/>
      <c r="AJ4" s="35"/>
    </row>
    <row r="5" spans="1:36" ht="13.5" thickBot="1">
      <c r="A5" s="10"/>
      <c r="B5" s="16"/>
      <c r="C5" s="33"/>
      <c r="D5" s="13" t="s">
        <v>14</v>
      </c>
      <c r="E5" s="89" t="s">
        <v>16</v>
      </c>
      <c r="F5" s="101"/>
      <c r="G5" s="101"/>
      <c r="H5" s="22"/>
      <c r="I5" s="89"/>
      <c r="J5" s="13" t="s">
        <v>22</v>
      </c>
      <c r="K5" s="7" t="s">
        <v>16</v>
      </c>
      <c r="L5" s="13" t="s">
        <v>11</v>
      </c>
      <c r="M5" s="24" t="s">
        <v>28</v>
      </c>
      <c r="N5" s="10"/>
      <c r="O5" s="24" t="s">
        <v>34</v>
      </c>
      <c r="P5" s="10"/>
      <c r="Q5" s="6" t="s">
        <v>28</v>
      </c>
      <c r="R5" s="98"/>
      <c r="S5" s="98" t="s">
        <v>22</v>
      </c>
      <c r="T5" s="98"/>
      <c r="U5" s="98"/>
      <c r="V5" s="98"/>
      <c r="W5" s="49" t="s">
        <v>65</v>
      </c>
      <c r="X5" s="61"/>
      <c r="Y5" s="62"/>
      <c r="Z5" s="63"/>
      <c r="AA5" s="64" t="s">
        <v>14</v>
      </c>
      <c r="AB5" s="64" t="s">
        <v>16</v>
      </c>
      <c r="AC5" s="69"/>
      <c r="AD5" s="64"/>
      <c r="AE5" s="64"/>
      <c r="AH5" s="34"/>
      <c r="AJ5" s="35"/>
    </row>
    <row r="6" spans="1:36" ht="12.75">
      <c r="A6">
        <v>1</v>
      </c>
      <c r="B6" s="47">
        <f aca="true" t="shared" si="0" ref="B6:B20">A6/D$6</f>
        <v>0.14285714285714285</v>
      </c>
      <c r="D6">
        <v>7</v>
      </c>
      <c r="E6" s="102">
        <v>60000</v>
      </c>
      <c r="F6" s="104">
        <v>8891244</v>
      </c>
      <c r="I6" s="103">
        <v>13</v>
      </c>
      <c r="K6" s="1"/>
      <c r="L6" s="1"/>
      <c r="M6" s="47"/>
      <c r="O6" s="17"/>
      <c r="R6" s="34">
        <v>49787.9453125</v>
      </c>
      <c r="S6" s="1">
        <v>42649.90234375</v>
      </c>
      <c r="T6" s="34">
        <v>11.143876075744629</v>
      </c>
      <c r="U6" s="34">
        <v>4467.740234375</v>
      </c>
      <c r="V6" s="48">
        <v>21844535</v>
      </c>
      <c r="W6" s="77">
        <f>AE56</f>
        <v>11930969.798547503</v>
      </c>
      <c r="X6">
        <v>1</v>
      </c>
      <c r="Y6" s="47">
        <f aca="true" t="shared" si="1" ref="Y6:Y37">X6/AA$6</f>
        <v>0.14285714285714285</v>
      </c>
      <c r="Z6" s="34">
        <f aca="true" t="shared" si="2" ref="Z6:Z37">(AB$6*Y6*Y6)/(AB$7*Y6*Y6*Y6+AB$8)</f>
        <v>4065.827686350435</v>
      </c>
      <c r="AA6">
        <v>7</v>
      </c>
      <c r="AB6">
        <f>E6</f>
        <v>60000</v>
      </c>
      <c r="AC6" s="19">
        <f aca="true" t="shared" si="3" ref="AC6:AC37">AD$6/(AD$7*Y6+AD$8)</f>
        <v>11.973684210526317</v>
      </c>
      <c r="AD6">
        <f>I6</f>
        <v>13</v>
      </c>
      <c r="AE6" s="34">
        <f>Z6*AC6</f>
        <v>48682.936770774955</v>
      </c>
      <c r="AH6" s="34"/>
      <c r="AJ6" s="1"/>
    </row>
    <row r="7" spans="1:36" ht="12.75">
      <c r="A7">
        <v>2</v>
      </c>
      <c r="B7" s="47">
        <f t="shared" si="0"/>
        <v>0.2857142857142857</v>
      </c>
      <c r="E7" s="102">
        <v>0.4</v>
      </c>
      <c r="F7" s="104">
        <v>8382773</v>
      </c>
      <c r="I7" s="102">
        <v>0.6</v>
      </c>
      <c r="K7" s="1"/>
      <c r="L7" s="1"/>
      <c r="M7" s="47"/>
      <c r="O7" s="17"/>
      <c r="R7" s="34">
        <v>133530.6875</v>
      </c>
      <c r="S7" s="1">
        <v>152939.8125</v>
      </c>
      <c r="T7" s="34">
        <v>8.932297706604004</v>
      </c>
      <c r="U7" s="34">
        <v>14949.197265625</v>
      </c>
      <c r="W7" s="1"/>
      <c r="X7">
        <v>2</v>
      </c>
      <c r="Y7" s="47">
        <f t="shared" si="1"/>
        <v>0.2857142857142857</v>
      </c>
      <c r="Z7" s="34">
        <f t="shared" si="2"/>
        <v>15834.11875589067</v>
      </c>
      <c r="AB7">
        <f>E7</f>
        <v>0.4</v>
      </c>
      <c r="AC7" s="19">
        <f t="shared" si="3"/>
        <v>11.097560975609756</v>
      </c>
      <c r="AD7">
        <f>I7</f>
        <v>0.6</v>
      </c>
      <c r="AE7" s="34">
        <f aca="true" t="shared" si="4" ref="AE7:AE55">Z7*AC7</f>
        <v>175720.0983885428</v>
      </c>
      <c r="AF7" s="19"/>
      <c r="AH7" s="34"/>
      <c r="AJ7" s="1"/>
    </row>
    <row r="8" spans="1:36" ht="12.75">
      <c r="A8">
        <v>3</v>
      </c>
      <c r="B8" s="47">
        <f t="shared" si="0"/>
        <v>0.42857142857142855</v>
      </c>
      <c r="E8" s="102">
        <v>0.3</v>
      </c>
      <c r="F8" s="104">
        <v>8408679</v>
      </c>
      <c r="I8" s="103">
        <v>1</v>
      </c>
      <c r="K8" s="1"/>
      <c r="L8" s="1"/>
      <c r="M8" s="47"/>
      <c r="O8" s="17"/>
      <c r="R8" s="34">
        <v>261221.5625</v>
      </c>
      <c r="S8" s="1">
        <v>294482.15625</v>
      </c>
      <c r="T8" s="34">
        <v>8.389558792114258</v>
      </c>
      <c r="U8" s="34">
        <v>31136.5078125</v>
      </c>
      <c r="W8" s="1"/>
      <c r="X8">
        <v>3</v>
      </c>
      <c r="Y8" s="47">
        <f t="shared" si="1"/>
        <v>0.42857142857142855</v>
      </c>
      <c r="Z8" s="34">
        <f t="shared" si="2"/>
        <v>33245.38258575198</v>
      </c>
      <c r="AB8">
        <f>E8</f>
        <v>0.3</v>
      </c>
      <c r="AC8" s="19">
        <f t="shared" si="3"/>
        <v>10.340909090909092</v>
      </c>
      <c r="AD8" s="19">
        <f>I8</f>
        <v>1</v>
      </c>
      <c r="AE8" s="34">
        <f t="shared" si="4"/>
        <v>343787.4790117534</v>
      </c>
      <c r="AF8" s="19"/>
      <c r="AH8" s="34"/>
      <c r="AJ8" s="1"/>
    </row>
    <row r="9" spans="1:36" ht="13.5" thickBot="1">
      <c r="A9">
        <v>4</v>
      </c>
      <c r="B9" s="47">
        <f t="shared" si="0"/>
        <v>0.5714285714285714</v>
      </c>
      <c r="K9" s="1"/>
      <c r="L9" s="1"/>
      <c r="M9" s="47"/>
      <c r="O9" s="94"/>
      <c r="R9" s="34">
        <v>506668.53125</v>
      </c>
      <c r="S9" s="1">
        <v>422894.8125</v>
      </c>
      <c r="T9" s="34">
        <v>9.127771377563477</v>
      </c>
      <c r="U9" s="34">
        <v>55508.4609375</v>
      </c>
      <c r="W9" s="1"/>
      <c r="X9">
        <v>4</v>
      </c>
      <c r="Y9" s="47">
        <f t="shared" si="1"/>
        <v>0.5714285714285714</v>
      </c>
      <c r="Z9" s="34">
        <f t="shared" si="2"/>
        <v>52295.71984435798</v>
      </c>
      <c r="AC9" s="19">
        <f t="shared" si="3"/>
        <v>9.680851063829788</v>
      </c>
      <c r="AE9" s="34">
        <f t="shared" si="4"/>
        <v>506267.0750889975</v>
      </c>
      <c r="AF9" s="19"/>
      <c r="AH9" s="34"/>
      <c r="AJ9" s="1"/>
    </row>
    <row r="10" spans="1:36" ht="15.75">
      <c r="A10">
        <v>5</v>
      </c>
      <c r="B10" s="47">
        <f t="shared" si="0"/>
        <v>0.7142857142857143</v>
      </c>
      <c r="G10" t="s">
        <v>41</v>
      </c>
      <c r="I10" s="38" t="s">
        <v>43</v>
      </c>
      <c r="J10" s="39"/>
      <c r="K10" s="40"/>
      <c r="L10" s="1"/>
      <c r="M10" s="47"/>
      <c r="O10" s="27"/>
      <c r="R10" s="34">
        <v>447561.1875</v>
      </c>
      <c r="S10" s="1">
        <v>506590.03125</v>
      </c>
      <c r="T10" s="34">
        <v>7.367916107177734</v>
      </c>
      <c r="U10" s="34">
        <v>60744.609375</v>
      </c>
      <c r="W10" s="1"/>
      <c r="X10">
        <v>5</v>
      </c>
      <c r="Y10" s="47">
        <f>X10/AA$6</f>
        <v>0.7142857142857143</v>
      </c>
      <c r="Z10" s="34">
        <f>(AB$6*Y10*Y10)/(AB$7*Y10*Y10*Y10+AB$8)</f>
        <v>68672.33485938521</v>
      </c>
      <c r="AC10" s="19">
        <f>AD$6/(AD$7*Y10+AD$8)</f>
        <v>9.1</v>
      </c>
      <c r="AD10" s="42"/>
      <c r="AE10" s="34">
        <f t="shared" si="4"/>
        <v>624918.2472204054</v>
      </c>
      <c r="AF10" s="19"/>
      <c r="AH10" s="34"/>
      <c r="AJ10" s="1"/>
    </row>
    <row r="11" spans="1:36" ht="15.75">
      <c r="A11">
        <v>6</v>
      </c>
      <c r="B11" s="47">
        <f t="shared" si="0"/>
        <v>0.8571428571428571</v>
      </c>
      <c r="I11" s="41" t="s">
        <v>44</v>
      </c>
      <c r="J11" s="42"/>
      <c r="K11" s="43"/>
      <c r="L11" s="1"/>
      <c r="M11" s="47"/>
      <c r="O11" s="27"/>
      <c r="R11" s="34">
        <v>550742.4375</v>
      </c>
      <c r="S11" s="1">
        <v>539724.625</v>
      </c>
      <c r="T11" s="34">
        <v>7.470146179199219</v>
      </c>
      <c r="U11" s="34">
        <v>73725.7890625</v>
      </c>
      <c r="W11" s="1"/>
      <c r="X11">
        <v>6</v>
      </c>
      <c r="Y11" s="47">
        <f t="shared" si="1"/>
        <v>0.8571428571428571</v>
      </c>
      <c r="Z11" s="34">
        <f t="shared" si="2"/>
        <v>79873.21711568937</v>
      </c>
      <c r="AC11" s="19">
        <f t="shared" si="3"/>
        <v>8.584905660377359</v>
      </c>
      <c r="AD11" s="42"/>
      <c r="AE11" s="34">
        <f t="shared" si="4"/>
        <v>685704.0337290314</v>
      </c>
      <c r="AF11" s="19"/>
      <c r="AH11" s="34"/>
      <c r="AJ11" s="1"/>
    </row>
    <row r="12" spans="1:36" ht="15.75" customHeight="1">
      <c r="A12">
        <v>7</v>
      </c>
      <c r="B12" s="47">
        <f t="shared" si="0"/>
        <v>1</v>
      </c>
      <c r="I12" s="113" t="s">
        <v>75</v>
      </c>
      <c r="J12" s="37"/>
      <c r="K12" s="136"/>
      <c r="L12" s="1"/>
      <c r="M12" s="47"/>
      <c r="R12" s="34">
        <v>535703</v>
      </c>
      <c r="S12" s="1">
        <v>534374.9375</v>
      </c>
      <c r="T12" s="34">
        <v>7.007575035095215</v>
      </c>
      <c r="U12" s="34">
        <v>76446.2734375</v>
      </c>
      <c r="W12" s="1"/>
      <c r="X12">
        <v>7</v>
      </c>
      <c r="Y12" s="47">
        <f t="shared" si="1"/>
        <v>1</v>
      </c>
      <c r="Z12" s="34">
        <f t="shared" si="2"/>
        <v>85714.28571428572</v>
      </c>
      <c r="AC12" s="19">
        <f t="shared" si="3"/>
        <v>8.125</v>
      </c>
      <c r="AD12" s="45"/>
      <c r="AE12" s="34">
        <f t="shared" si="4"/>
        <v>696428.5714285715</v>
      </c>
      <c r="AF12" s="19"/>
      <c r="AH12" s="34"/>
      <c r="AJ12" s="1"/>
    </row>
    <row r="13" spans="1:36" ht="15.75">
      <c r="A13">
        <v>8</v>
      </c>
      <c r="B13" s="47">
        <f t="shared" si="0"/>
        <v>1.1428571428571428</v>
      </c>
      <c r="I13" s="113" t="s">
        <v>78</v>
      </c>
      <c r="J13" s="37"/>
      <c r="K13" s="137"/>
      <c r="L13" s="1"/>
      <c r="M13" s="47"/>
      <c r="N13" s="121" t="s">
        <v>76</v>
      </c>
      <c r="R13" s="34">
        <v>397083.90625</v>
      </c>
      <c r="S13" s="1">
        <v>506496.78125</v>
      </c>
      <c r="T13" s="34">
        <v>5.881899356842041</v>
      </c>
      <c r="U13" s="34">
        <v>67509.46875</v>
      </c>
      <c r="W13" s="1"/>
      <c r="X13">
        <v>8</v>
      </c>
      <c r="Y13" s="47">
        <f t="shared" si="1"/>
        <v>1.1428571428571428</v>
      </c>
      <c r="Z13" s="34">
        <f t="shared" si="2"/>
        <v>87357.81605459865</v>
      </c>
      <c r="AC13" s="19">
        <f t="shared" si="3"/>
        <v>7.711864406779662</v>
      </c>
      <c r="AD13" s="45"/>
      <c r="AE13" s="34">
        <f t="shared" si="4"/>
        <v>673691.6322854642</v>
      </c>
      <c r="AF13" s="19"/>
      <c r="AH13" s="34"/>
      <c r="AJ13" s="1"/>
    </row>
    <row r="14" spans="1:36" ht="15.75">
      <c r="A14">
        <v>9</v>
      </c>
      <c r="B14" s="47">
        <f t="shared" si="0"/>
        <v>1.2857142857142858</v>
      </c>
      <c r="I14" s="113" t="s">
        <v>79</v>
      </c>
      <c r="J14" s="37"/>
      <c r="K14" s="137"/>
      <c r="L14" s="1"/>
      <c r="M14" s="47"/>
      <c r="N14" s="122" t="s">
        <v>77</v>
      </c>
      <c r="R14" s="34">
        <v>467665.375</v>
      </c>
      <c r="S14" s="1">
        <v>468410.6875</v>
      </c>
      <c r="T14" s="34">
        <v>6.316540718078613</v>
      </c>
      <c r="U14" s="34">
        <v>74038.2109375</v>
      </c>
      <c r="W14" s="1"/>
      <c r="X14">
        <v>9</v>
      </c>
      <c r="Y14" s="47">
        <f t="shared" si="1"/>
        <v>1.2857142857142858</v>
      </c>
      <c r="Z14" s="34">
        <f t="shared" si="2"/>
        <v>86235.74144486692</v>
      </c>
      <c r="AC14" s="19">
        <f t="shared" si="3"/>
        <v>7.338709677419355</v>
      </c>
      <c r="AD14" s="45"/>
      <c r="AE14" s="34">
        <f t="shared" si="4"/>
        <v>632859.0702808782</v>
      </c>
      <c r="AF14" s="19"/>
      <c r="AH14" s="34"/>
      <c r="AJ14" s="1"/>
    </row>
    <row r="15" spans="1:36" ht="16.5" thickBot="1">
      <c r="A15">
        <v>10</v>
      </c>
      <c r="B15" s="47">
        <f t="shared" si="0"/>
        <v>1.4285714285714286</v>
      </c>
      <c r="I15" s="76"/>
      <c r="J15" s="75"/>
      <c r="K15" s="138"/>
      <c r="L15" s="95"/>
      <c r="M15" s="47"/>
      <c r="N15" s="123" t="s">
        <v>64</v>
      </c>
      <c r="R15" s="34">
        <v>457082.71875</v>
      </c>
      <c r="S15" s="1">
        <v>427625.4375</v>
      </c>
      <c r="T15" s="34">
        <v>6.23403263092041</v>
      </c>
      <c r="U15" s="34">
        <v>73320.5546875</v>
      </c>
      <c r="W15" s="1"/>
      <c r="X15">
        <v>10</v>
      </c>
      <c r="Y15" s="47">
        <f t="shared" si="1"/>
        <v>1.4285714285714286</v>
      </c>
      <c r="Z15" s="34">
        <f t="shared" si="2"/>
        <v>83515.60946510239</v>
      </c>
      <c r="AC15" s="19">
        <f t="shared" si="3"/>
        <v>7</v>
      </c>
      <c r="AD15" s="45"/>
      <c r="AE15" s="34">
        <f t="shared" si="4"/>
        <v>584609.2662557167</v>
      </c>
      <c r="AF15" s="19"/>
      <c r="AH15" s="34"/>
      <c r="AJ15" s="1"/>
    </row>
    <row r="16" spans="1:34" ht="15.75" customHeight="1">
      <c r="A16">
        <v>11</v>
      </c>
      <c r="B16" s="47">
        <f t="shared" si="0"/>
        <v>1.5714285714285714</v>
      </c>
      <c r="E16" s="2"/>
      <c r="I16" s="120" t="s">
        <v>81</v>
      </c>
      <c r="J16" s="45"/>
      <c r="K16" s="83"/>
      <c r="L16" s="109"/>
      <c r="M16" s="93"/>
      <c r="N16" s="112"/>
      <c r="Q16" s="17"/>
      <c r="R16" s="34">
        <v>325173.46875</v>
      </c>
      <c r="S16" s="1">
        <v>388071.0625</v>
      </c>
      <c r="T16" s="34">
        <v>5.276061058044434</v>
      </c>
      <c r="U16" s="34">
        <v>61631.86328125</v>
      </c>
      <c r="W16" s="1"/>
      <c r="X16">
        <v>11</v>
      </c>
      <c r="Y16" s="47">
        <f t="shared" si="1"/>
        <v>1.5714285714285714</v>
      </c>
      <c r="Z16" s="34">
        <f t="shared" si="2"/>
        <v>79993.70376200222</v>
      </c>
      <c r="AC16" s="19">
        <f t="shared" si="3"/>
        <v>6.6911764705882355</v>
      </c>
      <c r="AE16" s="34">
        <f t="shared" si="4"/>
        <v>535251.9884075149</v>
      </c>
      <c r="AF16" s="19"/>
      <c r="AH16" s="34"/>
    </row>
    <row r="17" spans="1:34" ht="15.75">
      <c r="A17">
        <v>12</v>
      </c>
      <c r="B17" s="47">
        <f t="shared" si="0"/>
        <v>1.7142857142857142</v>
      </c>
      <c r="I17" s="120" t="s">
        <v>82</v>
      </c>
      <c r="J17" s="37"/>
      <c r="K17" s="137"/>
      <c r="L17" s="109"/>
      <c r="N17" s="112"/>
      <c r="Q17" s="17"/>
      <c r="R17" s="34">
        <v>369368.5625</v>
      </c>
      <c r="S17" s="1">
        <v>351515.71875</v>
      </c>
      <c r="T17" s="34">
        <v>5.658691883087158</v>
      </c>
      <c r="U17" s="34">
        <v>65274.55078125</v>
      </c>
      <c r="W17" s="1"/>
      <c r="X17">
        <v>12</v>
      </c>
      <c r="Y17" s="47">
        <f t="shared" si="1"/>
        <v>1.7142857142857142</v>
      </c>
      <c r="Z17" s="34">
        <f t="shared" si="2"/>
        <v>76161.69248205516</v>
      </c>
      <c r="AC17" s="19">
        <f t="shared" si="3"/>
        <v>6.408450704225352</v>
      </c>
      <c r="AE17" s="34">
        <f t="shared" si="4"/>
        <v>488078.4518216211</v>
      </c>
      <c r="AH17" s="34"/>
    </row>
    <row r="18" spans="1:31" ht="16.5" thickBot="1">
      <c r="A18">
        <v>13</v>
      </c>
      <c r="B18" s="47">
        <f t="shared" si="0"/>
        <v>1.8571428571428572</v>
      </c>
      <c r="I18" s="116" t="s">
        <v>83</v>
      </c>
      <c r="J18" s="124"/>
      <c r="K18" s="138"/>
      <c r="L18" s="109"/>
      <c r="N18" s="112"/>
      <c r="Q18" s="17"/>
      <c r="R18" s="34">
        <v>341235.71875</v>
      </c>
      <c r="S18" s="1">
        <v>318558.71875</v>
      </c>
      <c r="T18" s="34">
        <v>5.481729030609131</v>
      </c>
      <c r="U18" s="34">
        <v>62249.65234375</v>
      </c>
      <c r="W18" s="1"/>
      <c r="X18">
        <v>13</v>
      </c>
      <c r="Y18" s="47">
        <f t="shared" si="1"/>
        <v>1.8571428571428572</v>
      </c>
      <c r="Z18" s="34">
        <f t="shared" si="2"/>
        <v>72303.14760110015</v>
      </c>
      <c r="AC18" s="19">
        <f t="shared" si="3"/>
        <v>6.148648648648648</v>
      </c>
      <c r="AE18" s="34">
        <f t="shared" si="4"/>
        <v>444566.6507905482</v>
      </c>
    </row>
    <row r="19" spans="1:31" ht="15.75">
      <c r="A19">
        <v>14</v>
      </c>
      <c r="B19" s="47">
        <f t="shared" si="0"/>
        <v>2</v>
      </c>
      <c r="I19" s="120" t="s">
        <v>84</v>
      </c>
      <c r="J19" s="45"/>
      <c r="K19" s="139"/>
      <c r="L19" s="109"/>
      <c r="N19" s="112"/>
      <c r="Q19" s="17"/>
      <c r="R19" s="34">
        <v>287877.125</v>
      </c>
      <c r="S19" s="1">
        <v>289217.75</v>
      </c>
      <c r="T19" s="34">
        <v>5.078286170959473</v>
      </c>
      <c r="U19" s="34">
        <v>56687.84765625</v>
      </c>
      <c r="W19" s="1"/>
      <c r="X19">
        <v>14</v>
      </c>
      <c r="Y19" s="47">
        <f t="shared" si="1"/>
        <v>2</v>
      </c>
      <c r="Z19" s="34">
        <f t="shared" si="2"/>
        <v>68571.42857142857</v>
      </c>
      <c r="AC19" s="19">
        <f t="shared" si="3"/>
        <v>5.909090909090908</v>
      </c>
      <c r="AE19" s="34">
        <f t="shared" si="4"/>
        <v>405194.8051948051</v>
      </c>
    </row>
    <row r="20" spans="1:31" ht="15.75">
      <c r="A20">
        <v>15</v>
      </c>
      <c r="B20" s="47">
        <f t="shared" si="0"/>
        <v>2.142857142857143</v>
      </c>
      <c r="I20" s="113" t="s">
        <v>78</v>
      </c>
      <c r="J20" s="37"/>
      <c r="K20" s="137"/>
      <c r="L20" s="109"/>
      <c r="N20" s="112"/>
      <c r="Q20" s="17"/>
      <c r="R20" s="34">
        <v>267394.75</v>
      </c>
      <c r="S20" s="1">
        <v>263247.71875</v>
      </c>
      <c r="T20" s="34">
        <v>4.937657356262207</v>
      </c>
      <c r="U20" s="34">
        <v>54154.17578125</v>
      </c>
      <c r="W20" s="1"/>
      <c r="X20">
        <v>15</v>
      </c>
      <c r="Y20" s="47">
        <f t="shared" si="1"/>
        <v>2.142857142857143</v>
      </c>
      <c r="Z20" s="34">
        <f t="shared" si="2"/>
        <v>65042.329134833766</v>
      </c>
      <c r="AC20" s="19">
        <f t="shared" si="3"/>
        <v>5.6875</v>
      </c>
      <c r="AE20" s="34">
        <f t="shared" si="4"/>
        <v>369928.24695436703</v>
      </c>
    </row>
    <row r="21" spans="9:31" ht="15.75">
      <c r="I21" s="120" t="s">
        <v>85</v>
      </c>
      <c r="J21" s="125"/>
      <c r="K21" s="137"/>
      <c r="L21" s="1"/>
      <c r="Q21" s="94"/>
      <c r="S21" s="34"/>
      <c r="W21" s="1"/>
      <c r="X21">
        <v>16</v>
      </c>
      <c r="Y21" s="47">
        <f t="shared" si="1"/>
        <v>2.2857142857142856</v>
      </c>
      <c r="Z21" s="34">
        <f t="shared" si="2"/>
        <v>61746.970654109005</v>
      </c>
      <c r="AC21" s="19">
        <f t="shared" si="3"/>
        <v>5.481927710843374</v>
      </c>
      <c r="AE21" s="34">
        <f t="shared" si="4"/>
        <v>338492.4294893928</v>
      </c>
    </row>
    <row r="22" spans="9:31" ht="16.5" thickBot="1">
      <c r="I22" s="116" t="s">
        <v>79</v>
      </c>
      <c r="J22" s="117"/>
      <c r="K22" s="84"/>
      <c r="L22" s="1"/>
      <c r="W22" s="1"/>
      <c r="X22">
        <v>17</v>
      </c>
      <c r="Y22" s="47">
        <f t="shared" si="1"/>
        <v>2.4285714285714284</v>
      </c>
      <c r="Z22" s="34">
        <f t="shared" si="2"/>
        <v>58691.55263285141</v>
      </c>
      <c r="AC22" s="19">
        <f t="shared" si="3"/>
        <v>5.290697674418604</v>
      </c>
      <c r="AE22" s="34">
        <f t="shared" si="4"/>
        <v>310519.26102264406</v>
      </c>
    </row>
    <row r="23" spans="9:31" ht="15.75">
      <c r="I23" s="114" t="s">
        <v>80</v>
      </c>
      <c r="J23" s="115"/>
      <c r="K23" s="140"/>
      <c r="L23" s="1"/>
      <c r="N23" s="2"/>
      <c r="W23" s="1"/>
      <c r="X23">
        <v>18</v>
      </c>
      <c r="Y23" s="47">
        <f t="shared" si="1"/>
        <v>2.5714285714285716</v>
      </c>
      <c r="Z23" s="34">
        <f t="shared" si="2"/>
        <v>55868.94937800221</v>
      </c>
      <c r="AC23" s="19">
        <f t="shared" si="3"/>
        <v>5.1123595505617985</v>
      </c>
      <c r="AE23" s="34">
        <f t="shared" si="4"/>
        <v>285622.15693248325</v>
      </c>
    </row>
    <row r="24" spans="9:31" ht="16.5" thickBot="1">
      <c r="I24" s="116" t="s">
        <v>86</v>
      </c>
      <c r="J24" s="117"/>
      <c r="K24" s="135"/>
      <c r="L24" s="1"/>
      <c r="W24" s="1"/>
      <c r="X24">
        <v>19</v>
      </c>
      <c r="Y24" s="47">
        <f t="shared" si="1"/>
        <v>2.7142857142857144</v>
      </c>
      <c r="Z24" s="34">
        <f t="shared" si="2"/>
        <v>53265.413665905486</v>
      </c>
      <c r="AC24" s="19">
        <f t="shared" si="3"/>
        <v>4.945652173913044</v>
      </c>
      <c r="AE24" s="34">
        <f t="shared" si="4"/>
        <v>263432.208891163</v>
      </c>
    </row>
    <row r="25" spans="12:31" ht="13.5" thickBot="1">
      <c r="L25" s="1"/>
      <c r="W25" s="1"/>
      <c r="X25">
        <v>20</v>
      </c>
      <c r="Y25" s="47">
        <f t="shared" si="1"/>
        <v>2.857142857142857</v>
      </c>
      <c r="Z25" s="34">
        <f t="shared" si="2"/>
        <v>50864.39189802899</v>
      </c>
      <c r="AC25" s="19">
        <f t="shared" si="3"/>
        <v>4.789473684210526</v>
      </c>
      <c r="AE25" s="34">
        <f t="shared" si="4"/>
        <v>243613.6664589809</v>
      </c>
    </row>
    <row r="26" spans="9:31" ht="16.5" thickBot="1">
      <c r="I26" s="131" t="s">
        <v>88</v>
      </c>
      <c r="J26" s="132"/>
      <c r="L26" s="1"/>
      <c r="W26" s="1"/>
      <c r="X26">
        <v>21</v>
      </c>
      <c r="Y26" s="47">
        <f t="shared" si="1"/>
        <v>3</v>
      </c>
      <c r="Z26" s="34">
        <f t="shared" si="2"/>
        <v>48648.64864864864</v>
      </c>
      <c r="AC26" s="19">
        <f t="shared" si="3"/>
        <v>4.642857142857143</v>
      </c>
      <c r="AE26" s="34">
        <f t="shared" si="4"/>
        <v>225868.72586872583</v>
      </c>
    </row>
    <row r="27" spans="9:31" ht="16.5" thickBot="1">
      <c r="I27" s="133"/>
      <c r="J27" s="134"/>
      <c r="L27" s="1"/>
      <c r="W27" s="1"/>
      <c r="X27">
        <v>22</v>
      </c>
      <c r="Y27" s="47">
        <f t="shared" si="1"/>
        <v>3.142857142857143</v>
      </c>
      <c r="Z27" s="34">
        <f t="shared" si="2"/>
        <v>46601.40757891841</v>
      </c>
      <c r="AC27" s="19">
        <f t="shared" si="3"/>
        <v>4.504950495049505</v>
      </c>
      <c r="AE27" s="34">
        <f t="shared" si="4"/>
        <v>209937.0341426523</v>
      </c>
    </row>
    <row r="28" spans="12:31" ht="15.75">
      <c r="L28" s="1"/>
      <c r="N28" s="37"/>
      <c r="O28" s="4"/>
      <c r="P28" s="4"/>
      <c r="R28" s="4"/>
      <c r="W28" s="1"/>
      <c r="X28">
        <v>23</v>
      </c>
      <c r="Y28" s="47">
        <f t="shared" si="1"/>
        <v>3.2857142857142856</v>
      </c>
      <c r="Z28" s="34">
        <f t="shared" si="2"/>
        <v>44706.9239591927</v>
      </c>
      <c r="AC28" s="19">
        <f t="shared" si="3"/>
        <v>4.375</v>
      </c>
      <c r="AE28" s="34">
        <f t="shared" si="4"/>
        <v>195592.79232146806</v>
      </c>
    </row>
    <row r="29" spans="12:31" ht="12.75">
      <c r="L29" s="1"/>
      <c r="N29" s="4"/>
      <c r="O29" s="4"/>
      <c r="P29" s="4"/>
      <c r="R29" s="4"/>
      <c r="W29" s="1"/>
      <c r="X29">
        <v>24</v>
      </c>
      <c r="Y29" s="47">
        <f t="shared" si="1"/>
        <v>3.4285714285714284</v>
      </c>
      <c r="Z29" s="34">
        <f t="shared" si="2"/>
        <v>42950.73235685752</v>
      </c>
      <c r="AC29" s="19">
        <f t="shared" si="3"/>
        <v>4.252336448598131</v>
      </c>
      <c r="AE29" s="34">
        <f t="shared" si="4"/>
        <v>182640.96469504834</v>
      </c>
    </row>
    <row r="30" spans="12:31" ht="12.75">
      <c r="L30" s="1"/>
      <c r="N30" s="4"/>
      <c r="O30" s="4"/>
      <c r="P30" s="4"/>
      <c r="R30" s="46"/>
      <c r="W30" s="1"/>
      <c r="X30">
        <v>25</v>
      </c>
      <c r="Y30" s="47">
        <f t="shared" si="1"/>
        <v>3.5714285714285716</v>
      </c>
      <c r="Z30" s="34">
        <f t="shared" si="2"/>
        <v>41319.712257394254</v>
      </c>
      <c r="AC30" s="19">
        <f t="shared" si="3"/>
        <v>4.136363636363637</v>
      </c>
      <c r="AE30" s="34">
        <f t="shared" si="4"/>
        <v>170913.35524649444</v>
      </c>
    </row>
    <row r="31" spans="12:31" ht="12.75">
      <c r="L31" s="1"/>
      <c r="N31" s="4"/>
      <c r="O31" s="4"/>
      <c r="P31" s="4"/>
      <c r="R31" s="4"/>
      <c r="W31" s="1"/>
      <c r="X31">
        <v>26</v>
      </c>
      <c r="Y31" s="47">
        <f t="shared" si="1"/>
        <v>3.7142857142857144</v>
      </c>
      <c r="Z31" s="34">
        <f t="shared" si="2"/>
        <v>39802.05514979042</v>
      </c>
      <c r="AC31" s="19">
        <f t="shared" si="3"/>
        <v>4.0265486725663715</v>
      </c>
      <c r="AE31" s="34">
        <f t="shared" si="4"/>
        <v>160264.91232880214</v>
      </c>
    </row>
    <row r="32" spans="12:31" ht="12.75">
      <c r="L32" s="1"/>
      <c r="N32" s="4"/>
      <c r="O32" s="4"/>
      <c r="P32" s="4"/>
      <c r="R32" s="4"/>
      <c r="W32" s="1"/>
      <c r="X32">
        <v>27</v>
      </c>
      <c r="Y32" s="47">
        <f t="shared" si="1"/>
        <v>3.857142857142857</v>
      </c>
      <c r="Z32" s="34">
        <f t="shared" si="2"/>
        <v>38387.181705344716</v>
      </c>
      <c r="AC32" s="19">
        <f t="shared" si="3"/>
        <v>3.9224137931034484</v>
      </c>
      <c r="AE32" s="34">
        <f t="shared" si="4"/>
        <v>150570.41099941247</v>
      </c>
    </row>
    <row r="33" spans="12:31" ht="12.75">
      <c r="L33" s="1"/>
      <c r="N33" s="4"/>
      <c r="O33" s="4"/>
      <c r="P33" s="4"/>
      <c r="R33" s="35"/>
      <c r="W33" s="1"/>
      <c r="X33">
        <v>28</v>
      </c>
      <c r="Y33" s="47">
        <f t="shared" si="1"/>
        <v>4</v>
      </c>
      <c r="Z33" s="34">
        <f t="shared" si="2"/>
        <v>37065.637065637064</v>
      </c>
      <c r="AC33" s="19">
        <f t="shared" si="3"/>
        <v>3.823529411764706</v>
      </c>
      <c r="AE33" s="34">
        <f t="shared" si="4"/>
        <v>141721.55348625936</v>
      </c>
    </row>
    <row r="34" spans="12:31" ht="12.75">
      <c r="L34" s="1"/>
      <c r="W34" s="1"/>
      <c r="X34">
        <v>29</v>
      </c>
      <c r="Y34" s="47">
        <f t="shared" si="1"/>
        <v>4.142857142857143</v>
      </c>
      <c r="Z34" s="34">
        <f t="shared" si="2"/>
        <v>35828.980067961646</v>
      </c>
      <c r="AC34" s="19">
        <f t="shared" si="3"/>
        <v>3.7295081967213113</v>
      </c>
      <c r="AE34" s="34">
        <f t="shared" si="4"/>
        <v>133624.47484362745</v>
      </c>
    </row>
    <row r="35" spans="12:31" ht="12.75">
      <c r="L35" s="1"/>
      <c r="W35" s="1"/>
      <c r="X35">
        <v>30</v>
      </c>
      <c r="Y35" s="47">
        <f t="shared" si="1"/>
        <v>4.285714285714286</v>
      </c>
      <c r="Z35" s="34">
        <f t="shared" si="2"/>
        <v>34669.67504058553</v>
      </c>
      <c r="AC35" s="19">
        <f t="shared" si="3"/>
        <v>3.64</v>
      </c>
      <c r="AE35" s="34">
        <f t="shared" si="4"/>
        <v>126197.61714773132</v>
      </c>
    </row>
    <row r="36" spans="12:31" ht="12.75">
      <c r="L36" s="1"/>
      <c r="W36" s="1"/>
      <c r="X36">
        <v>31</v>
      </c>
      <c r="Y36" s="47">
        <f t="shared" si="1"/>
        <v>4.428571428571429</v>
      </c>
      <c r="Z36" s="34">
        <f t="shared" si="2"/>
        <v>33580.9905734943</v>
      </c>
      <c r="AC36" s="19">
        <f t="shared" si="3"/>
        <v>3.5546875</v>
      </c>
      <c r="AE36" s="34">
        <f t="shared" si="4"/>
        <v>119369.92742921803</v>
      </c>
    </row>
    <row r="37" spans="12:31" ht="12.75">
      <c r="L37" s="1"/>
      <c r="W37" s="1"/>
      <c r="X37">
        <v>32</v>
      </c>
      <c r="Y37" s="47">
        <f t="shared" si="1"/>
        <v>4.571428571428571</v>
      </c>
      <c r="Z37" s="34">
        <f t="shared" si="2"/>
        <v>32556.907214934035</v>
      </c>
      <c r="AC37" s="19">
        <f t="shared" si="3"/>
        <v>3.473282442748092</v>
      </c>
      <c r="AE37" s="34">
        <f t="shared" si="4"/>
        <v>113079.33421980907</v>
      </c>
    </row>
    <row r="38" spans="12:31" ht="12.75">
      <c r="L38" s="1"/>
      <c r="W38" s="1"/>
      <c r="X38">
        <v>33</v>
      </c>
      <c r="Y38" s="47">
        <f aca="true" t="shared" si="5" ref="Y38:Y55">X38/AA$6</f>
        <v>4.714285714285714</v>
      </c>
      <c r="Z38" s="34">
        <f aca="true" t="shared" si="6" ref="Z38:Z55">(AB$6*Y38*Y38)/(AB$7*Y38*Y38*Y38+AB$8)</f>
        <v>31592.034646387197</v>
      </c>
      <c r="AC38" s="19">
        <f aca="true" t="shared" si="7" ref="AC38:AC55">AD$6/(AD$7*Y38+AD$8)</f>
        <v>3.3955223880597014</v>
      </c>
      <c r="AE38" s="34">
        <f t="shared" si="4"/>
        <v>107271.46092616548</v>
      </c>
    </row>
    <row r="39" spans="12:31" ht="12.75">
      <c r="L39" s="1"/>
      <c r="W39" s="1"/>
      <c r="X39">
        <v>34</v>
      </c>
      <c r="Y39" s="47">
        <f t="shared" si="5"/>
        <v>4.857142857142857</v>
      </c>
      <c r="Z39" s="34">
        <f t="shared" si="6"/>
        <v>30681.53812126766</v>
      </c>
      <c r="AC39" s="19">
        <f t="shared" si="7"/>
        <v>3.321167883211679</v>
      </c>
      <c r="AE39" s="34">
        <f t="shared" si="4"/>
        <v>101898.53901588893</v>
      </c>
    </row>
    <row r="40" spans="12:31" ht="12.75">
      <c r="L40" s="1"/>
      <c r="W40" s="1"/>
      <c r="X40">
        <v>35</v>
      </c>
      <c r="Y40" s="47">
        <f t="shared" si="5"/>
        <v>5</v>
      </c>
      <c r="Z40" s="34">
        <f t="shared" si="6"/>
        <v>29821.073558648113</v>
      </c>
      <c r="AC40" s="19">
        <f t="shared" si="7"/>
        <v>3.25</v>
      </c>
      <c r="AE40" s="34">
        <f t="shared" si="4"/>
        <v>96918.48906560637</v>
      </c>
    </row>
    <row r="41" spans="12:31" ht="12.75">
      <c r="L41" s="1"/>
      <c r="W41" s="1"/>
      <c r="X41">
        <v>36</v>
      </c>
      <c r="Y41" s="47">
        <f t="shared" si="5"/>
        <v>5.142857142857143</v>
      </c>
      <c r="Z41" s="34">
        <f t="shared" si="6"/>
        <v>29006.730507905544</v>
      </c>
      <c r="AC41" s="19">
        <f t="shared" si="7"/>
        <v>3.181818181818182</v>
      </c>
      <c r="AE41" s="34">
        <f t="shared" si="4"/>
        <v>92294.142525154</v>
      </c>
    </row>
    <row r="42" spans="12:31" ht="12.75">
      <c r="L42" s="1"/>
      <c r="W42" s="1"/>
      <c r="X42">
        <v>37</v>
      </c>
      <c r="Y42" s="47">
        <f t="shared" si="5"/>
        <v>5.285714285714286</v>
      </c>
      <c r="Z42" s="34">
        <f t="shared" si="6"/>
        <v>28234.982149959982</v>
      </c>
      <c r="AC42" s="19">
        <f t="shared" si="7"/>
        <v>3.116438356164384</v>
      </c>
      <c r="AE42" s="34">
        <f t="shared" si="4"/>
        <v>87992.581357752</v>
      </c>
    </row>
    <row r="43" spans="12:31" ht="12.75">
      <c r="L43" s="1"/>
      <c r="W43" s="1"/>
      <c r="X43">
        <v>38</v>
      </c>
      <c r="Y43" s="47">
        <f t="shared" si="5"/>
        <v>5.428571428571429</v>
      </c>
      <c r="Z43" s="34">
        <f t="shared" si="6"/>
        <v>27502.64151970142</v>
      </c>
      <c r="AC43" s="19">
        <f t="shared" si="7"/>
        <v>3.053691275167785</v>
      </c>
      <c r="AE43" s="34">
        <f t="shared" si="4"/>
        <v>83984.57645277951</v>
      </c>
    </row>
    <row r="44" spans="12:31" ht="12.75">
      <c r="L44" s="1"/>
      <c r="W44" s="1"/>
      <c r="X44">
        <v>39</v>
      </c>
      <c r="Y44" s="47">
        <f t="shared" si="5"/>
        <v>5.571428571428571</v>
      </c>
      <c r="Z44" s="34">
        <f t="shared" si="6"/>
        <v>26806.82318877069</v>
      </c>
      <c r="AC44" s="19">
        <f t="shared" si="7"/>
        <v>2.993421052631579</v>
      </c>
      <c r="AE44" s="34">
        <f t="shared" si="4"/>
        <v>80244.10888743859</v>
      </c>
    </row>
    <row r="45" spans="12:31" ht="12.75">
      <c r="L45" s="1"/>
      <c r="W45" s="1"/>
      <c r="X45">
        <v>40</v>
      </c>
      <c r="Y45" s="47">
        <f t="shared" si="5"/>
        <v>5.714285714285714</v>
      </c>
      <c r="Z45" s="34">
        <f t="shared" si="6"/>
        <v>26144.909718358624</v>
      </c>
      <c r="AC45" s="19">
        <f t="shared" si="7"/>
        <v>2.9354838709677415</v>
      </c>
      <c r="AE45" s="34">
        <f t="shared" si="4"/>
        <v>76747.9607861495</v>
      </c>
    </row>
    <row r="46" spans="12:31" ht="12.75">
      <c r="L46" s="1"/>
      <c r="W46" s="1"/>
      <c r="X46">
        <v>41</v>
      </c>
      <c r="Y46" s="47">
        <f t="shared" si="5"/>
        <v>5.857142857142857</v>
      </c>
      <c r="Z46" s="34">
        <f t="shared" si="6"/>
        <v>25514.522266752916</v>
      </c>
      <c r="AC46" s="19">
        <f t="shared" si="7"/>
        <v>2.879746835443038</v>
      </c>
      <c r="AE46" s="34">
        <f t="shared" si="4"/>
        <v>73475.36475552265</v>
      </c>
    </row>
    <row r="47" spans="12:31" ht="12.75">
      <c r="L47" s="1"/>
      <c r="W47" s="1"/>
      <c r="X47">
        <v>42</v>
      </c>
      <c r="Y47" s="47">
        <f t="shared" si="5"/>
        <v>6</v>
      </c>
      <c r="Z47" s="34">
        <f t="shared" si="6"/>
        <v>24913.494809688582</v>
      </c>
      <c r="AC47" s="19">
        <f t="shared" si="7"/>
        <v>2.8260869565217392</v>
      </c>
      <c r="AE47" s="34">
        <f t="shared" si="4"/>
        <v>70407.70272303295</v>
      </c>
    </row>
    <row r="48" spans="12:31" ht="12.75">
      <c r="L48" s="1"/>
      <c r="W48" s="1"/>
      <c r="X48">
        <v>43</v>
      </c>
      <c r="Y48" s="47">
        <f t="shared" si="5"/>
        <v>6.142857142857143</v>
      </c>
      <c r="Z48" s="34">
        <f t="shared" si="6"/>
        <v>24339.851499888733</v>
      </c>
      <c r="AC48" s="19">
        <f t="shared" si="7"/>
        <v>2.774390243902439</v>
      </c>
      <c r="AE48" s="34">
        <f t="shared" si="4"/>
        <v>67528.24653932545</v>
      </c>
    </row>
    <row r="49" spans="12:31" ht="12.75">
      <c r="L49" s="1"/>
      <c r="W49" s="1"/>
      <c r="X49">
        <v>44</v>
      </c>
      <c r="Y49" s="47">
        <f t="shared" si="5"/>
        <v>6.285714285714286</v>
      </c>
      <c r="Z49" s="34">
        <f t="shared" si="6"/>
        <v>23791.786754056153</v>
      </c>
      <c r="AC49" s="19">
        <f t="shared" si="7"/>
        <v>2.7245508982035926</v>
      </c>
      <c r="AE49" s="34">
        <f t="shared" si="4"/>
        <v>64821.93397063203</v>
      </c>
    </row>
    <row r="50" spans="12:31" ht="12.75">
      <c r="L50" s="1"/>
      <c r="W50" s="1"/>
      <c r="X50">
        <v>45</v>
      </c>
      <c r="Y50" s="47">
        <f t="shared" si="5"/>
        <v>6.428571428571429</v>
      </c>
      <c r="Z50" s="34">
        <f t="shared" si="6"/>
        <v>23267.647710578367</v>
      </c>
      <c r="AC50" s="19">
        <f t="shared" si="7"/>
        <v>2.676470588235294</v>
      </c>
      <c r="AE50" s="34">
        <f t="shared" si="4"/>
        <v>62275.17475478327</v>
      </c>
    </row>
    <row r="51" spans="12:31" ht="12.75">
      <c r="L51" s="1"/>
      <c r="W51" s="1"/>
      <c r="X51">
        <v>46</v>
      </c>
      <c r="Y51" s="47">
        <f t="shared" si="5"/>
        <v>6.571428571428571</v>
      </c>
      <c r="Z51" s="34">
        <f t="shared" si="6"/>
        <v>22765.91874950368</v>
      </c>
      <c r="AC51" s="19">
        <f t="shared" si="7"/>
        <v>2.630057803468208</v>
      </c>
      <c r="AE51" s="34">
        <f t="shared" si="4"/>
        <v>59875.68226025534</v>
      </c>
    </row>
    <row r="52" spans="12:31" ht="12.75">
      <c r="L52" s="1"/>
      <c r="W52" s="1"/>
      <c r="X52">
        <v>47</v>
      </c>
      <c r="Y52" s="47">
        <f t="shared" si="5"/>
        <v>6.714285714285714</v>
      </c>
      <c r="Z52" s="34">
        <f t="shared" si="6"/>
        <v>22285.207808397845</v>
      </c>
      <c r="AC52" s="19">
        <f t="shared" si="7"/>
        <v>2.585227272727273</v>
      </c>
      <c r="AE52" s="34">
        <f t="shared" si="4"/>
        <v>57612.32700466489</v>
      </c>
    </row>
    <row r="53" spans="12:31" ht="12.75">
      <c r="L53" s="1"/>
      <c r="W53" s="1"/>
      <c r="X53">
        <v>48</v>
      </c>
      <c r="Y53" s="47">
        <f t="shared" si="5"/>
        <v>6.857142857142857</v>
      </c>
      <c r="Z53" s="34">
        <f t="shared" si="6"/>
        <v>21824.23426410192</v>
      </c>
      <c r="AC53" s="19">
        <f t="shared" si="7"/>
        <v>2.5418994413407825</v>
      </c>
      <c r="AE53" s="34">
        <f t="shared" si="4"/>
        <v>55475.00888361104</v>
      </c>
    </row>
    <row r="54" spans="12:31" ht="12.75">
      <c r="L54" s="1"/>
      <c r="W54" s="1"/>
      <c r="X54">
        <v>49</v>
      </c>
      <c r="Y54" s="47">
        <f t="shared" si="5"/>
        <v>7</v>
      </c>
      <c r="Z54" s="34">
        <f t="shared" si="6"/>
        <v>21381.818181818177</v>
      </c>
      <c r="AC54" s="19">
        <f t="shared" si="7"/>
        <v>2.5</v>
      </c>
      <c r="AE54" s="34">
        <f t="shared" si="4"/>
        <v>53454.54545454544</v>
      </c>
    </row>
    <row r="55" spans="12:31" ht="12.75">
      <c r="L55" s="1"/>
      <c r="W55" s="1"/>
      <c r="X55">
        <v>50</v>
      </c>
      <c r="Y55" s="47">
        <f t="shared" si="5"/>
        <v>7.142857142857143</v>
      </c>
      <c r="Z55" s="34">
        <f t="shared" si="6"/>
        <v>20956.870759975965</v>
      </c>
      <c r="AC55" s="19">
        <f t="shared" si="7"/>
        <v>2.4594594594594597</v>
      </c>
      <c r="AE55" s="34">
        <f t="shared" si="4"/>
        <v>51542.57403129224</v>
      </c>
    </row>
    <row r="56" spans="12:31" ht="12.75">
      <c r="L56" s="1"/>
      <c r="AE56" s="77">
        <f>SUM(AE6:AE55)</f>
        <v>11930969.798547503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6"/>
  <sheetViews>
    <sheetView zoomScale="75" zoomScaleNormal="75" zoomScalePageLayoutView="0" workbookViewId="0" topLeftCell="Q1">
      <selection activeCell="Z3" sqref="Z3"/>
    </sheetView>
  </sheetViews>
  <sheetFormatPr defaultColWidth="9.00390625" defaultRowHeight="12.75"/>
  <cols>
    <col min="2" max="2" width="12.875" style="17" customWidth="1"/>
    <col min="3" max="3" width="10.25390625" style="34" customWidth="1"/>
    <col min="4" max="4" width="12.625" style="0" customWidth="1"/>
    <col min="5" max="5" width="10.375" style="0" customWidth="1"/>
    <col min="6" max="6" width="14.625" style="0" customWidth="1"/>
    <col min="7" max="7" width="8.25390625" style="0" customWidth="1"/>
    <col min="8" max="8" width="10.875" style="19" customWidth="1"/>
    <col min="9" max="9" width="12.00390625" style="0" customWidth="1"/>
    <col min="10" max="10" width="19.125" style="0" customWidth="1"/>
    <col min="11" max="11" width="16.875" style="0" customWidth="1"/>
    <col min="12" max="12" width="12.875" style="0" customWidth="1"/>
    <col min="13" max="13" width="19.75390625" style="0" customWidth="1"/>
    <col min="14" max="14" width="20.25390625" style="0" customWidth="1"/>
    <col min="15" max="15" width="13.625" style="0" customWidth="1"/>
    <col min="16" max="16" width="10.125" style="0" customWidth="1"/>
    <col min="17" max="17" width="19.25390625" style="0" customWidth="1"/>
    <col min="18" max="18" width="11.25390625" style="0" customWidth="1"/>
    <col min="19" max="19" width="15.625" style="0" customWidth="1"/>
    <col min="20" max="20" width="12.00390625" style="0" customWidth="1"/>
    <col min="22" max="22" width="12.125" style="0" customWidth="1"/>
    <col min="23" max="23" width="13.875" style="0" customWidth="1"/>
    <col min="25" max="25" width="13.75390625" style="0" customWidth="1"/>
    <col min="26" max="26" width="12.875" style="0" customWidth="1"/>
    <col min="27" max="27" width="12.125" style="0" customWidth="1"/>
    <col min="28" max="28" width="12.375" style="0" customWidth="1"/>
    <col min="30" max="30" width="12.125" style="0" customWidth="1"/>
    <col min="31" max="31" width="13.125" style="0" customWidth="1"/>
    <col min="32" max="32" width="16.00390625" style="0" customWidth="1"/>
    <col min="34" max="34" width="20.375" style="0" customWidth="1"/>
    <col min="35" max="35" width="11.875" style="0" customWidth="1"/>
  </cols>
  <sheetData>
    <row r="1" spans="1:36" ht="15" customHeight="1">
      <c r="A1" s="8" t="s">
        <v>1</v>
      </c>
      <c r="B1" s="14" t="s">
        <v>3</v>
      </c>
      <c r="C1" s="31" t="s">
        <v>7</v>
      </c>
      <c r="D1" s="11" t="s">
        <v>8</v>
      </c>
      <c r="E1" s="87" t="s">
        <v>10</v>
      </c>
      <c r="F1" s="99" t="s">
        <v>30</v>
      </c>
      <c r="G1" s="99"/>
      <c r="H1" s="20" t="s">
        <v>17</v>
      </c>
      <c r="I1" s="105" t="s">
        <v>38</v>
      </c>
      <c r="J1" s="25" t="s">
        <v>35</v>
      </c>
      <c r="K1" s="26" t="s">
        <v>36</v>
      </c>
      <c r="L1" s="29" t="s">
        <v>21</v>
      </c>
      <c r="M1" s="25" t="s">
        <v>29</v>
      </c>
      <c r="N1" s="26"/>
      <c r="O1" s="23" t="s">
        <v>0</v>
      </c>
      <c r="P1" s="18"/>
      <c r="Q1" s="6" t="s">
        <v>0</v>
      </c>
      <c r="R1" s="87" t="s">
        <v>39</v>
      </c>
      <c r="S1" s="87" t="s">
        <v>56</v>
      </c>
      <c r="T1" s="88" t="s">
        <v>17</v>
      </c>
      <c r="U1" s="88" t="s">
        <v>42</v>
      </c>
      <c r="V1" s="87" t="s">
        <v>51</v>
      </c>
      <c r="W1" s="12" t="s">
        <v>51</v>
      </c>
      <c r="X1" s="53" t="s">
        <v>1</v>
      </c>
      <c r="Y1" s="54" t="s">
        <v>3</v>
      </c>
      <c r="Z1" s="55" t="s">
        <v>7</v>
      </c>
      <c r="AA1" s="56" t="s">
        <v>8</v>
      </c>
      <c r="AB1" s="56" t="s">
        <v>10</v>
      </c>
      <c r="AC1" s="65" t="s">
        <v>17</v>
      </c>
      <c r="AD1" s="66" t="s">
        <v>38</v>
      </c>
      <c r="AE1" s="56" t="s">
        <v>39</v>
      </c>
      <c r="AF1" s="51"/>
      <c r="AG1" s="51"/>
      <c r="AH1" s="27"/>
      <c r="AJ1" s="52"/>
    </row>
    <row r="2" spans="1:36" ht="12.75">
      <c r="A2" s="9" t="s">
        <v>2</v>
      </c>
      <c r="B2" s="15" t="s">
        <v>4</v>
      </c>
      <c r="C2" s="32" t="s">
        <v>6</v>
      </c>
      <c r="D2" s="12" t="s">
        <v>9</v>
      </c>
      <c r="E2" s="88" t="s">
        <v>11</v>
      </c>
      <c r="F2" s="100" t="s">
        <v>31</v>
      </c>
      <c r="G2" s="100"/>
      <c r="H2" s="21" t="s">
        <v>18</v>
      </c>
      <c r="I2" s="106" t="s">
        <v>11</v>
      </c>
      <c r="J2" s="30" t="s">
        <v>37</v>
      </c>
      <c r="K2" s="28"/>
      <c r="L2" s="18" t="s">
        <v>22</v>
      </c>
      <c r="M2" s="23" t="s">
        <v>25</v>
      </c>
      <c r="N2" s="18"/>
      <c r="O2" s="23" t="s">
        <v>32</v>
      </c>
      <c r="P2" s="18"/>
      <c r="Q2" s="6" t="s">
        <v>60</v>
      </c>
      <c r="R2" s="88" t="s">
        <v>22</v>
      </c>
      <c r="S2" s="88" t="s">
        <v>57</v>
      </c>
      <c r="T2" s="88" t="s">
        <v>18</v>
      </c>
      <c r="U2" s="88" t="s">
        <v>6</v>
      </c>
      <c r="V2" s="88" t="s">
        <v>52</v>
      </c>
      <c r="W2" s="12" t="s">
        <v>52</v>
      </c>
      <c r="X2" s="57" t="s">
        <v>2</v>
      </c>
      <c r="Y2" s="58" t="s">
        <v>4</v>
      </c>
      <c r="Z2" s="59" t="s">
        <v>6</v>
      </c>
      <c r="AA2" s="50" t="s">
        <v>9</v>
      </c>
      <c r="AB2" s="50" t="s">
        <v>11</v>
      </c>
      <c r="AC2" s="67" t="s">
        <v>18</v>
      </c>
      <c r="AD2" s="68" t="s">
        <v>11</v>
      </c>
      <c r="AE2" s="50" t="s">
        <v>22</v>
      </c>
      <c r="AH2" s="34"/>
      <c r="AJ2" s="35"/>
    </row>
    <row r="3" spans="1:36" ht="12.75">
      <c r="A3" s="18"/>
      <c r="B3" s="15" t="s">
        <v>5</v>
      </c>
      <c r="C3" s="32" t="s">
        <v>68</v>
      </c>
      <c r="D3" s="12" t="s">
        <v>12</v>
      </c>
      <c r="E3" s="88" t="s">
        <v>15</v>
      </c>
      <c r="F3" s="100" t="s">
        <v>55</v>
      </c>
      <c r="G3" s="100"/>
      <c r="H3" s="21" t="s">
        <v>22</v>
      </c>
      <c r="I3" s="106" t="s">
        <v>20</v>
      </c>
      <c r="J3" s="11"/>
      <c r="K3" s="18" t="s">
        <v>15</v>
      </c>
      <c r="L3" s="18" t="s">
        <v>24</v>
      </c>
      <c r="M3" s="23" t="s">
        <v>26</v>
      </c>
      <c r="N3" s="18"/>
      <c r="O3" s="23" t="s">
        <v>27</v>
      </c>
      <c r="P3" s="18"/>
      <c r="Q3" s="6" t="s">
        <v>27</v>
      </c>
      <c r="R3" s="88" t="s">
        <v>40</v>
      </c>
      <c r="S3" s="88" t="s">
        <v>58</v>
      </c>
      <c r="T3" s="88" t="s">
        <v>22</v>
      </c>
      <c r="U3" s="88" t="s">
        <v>16</v>
      </c>
      <c r="V3" s="88" t="s">
        <v>40</v>
      </c>
      <c r="W3" s="12" t="s">
        <v>53</v>
      </c>
      <c r="X3" s="60"/>
      <c r="Y3" s="58" t="s">
        <v>5</v>
      </c>
      <c r="Z3" s="59" t="s">
        <v>68</v>
      </c>
      <c r="AA3" s="50" t="s">
        <v>12</v>
      </c>
      <c r="AB3" s="50" t="s">
        <v>15</v>
      </c>
      <c r="AC3" s="67" t="s">
        <v>22</v>
      </c>
      <c r="AD3" s="68" t="s">
        <v>20</v>
      </c>
      <c r="AE3" s="50" t="s">
        <v>72</v>
      </c>
      <c r="AH3" s="34"/>
      <c r="AJ3" s="35"/>
    </row>
    <row r="4" spans="1:36" ht="12.75">
      <c r="A4" s="18"/>
      <c r="B4" s="15"/>
      <c r="C4" s="32"/>
      <c r="D4" s="12" t="s">
        <v>13</v>
      </c>
      <c r="E4" s="88" t="s">
        <v>6</v>
      </c>
      <c r="F4" s="100"/>
      <c r="G4" s="100"/>
      <c r="H4" s="21"/>
      <c r="I4" s="88" t="s">
        <v>19</v>
      </c>
      <c r="J4" s="12" t="s">
        <v>20</v>
      </c>
      <c r="K4" s="6" t="s">
        <v>6</v>
      </c>
      <c r="L4" s="12" t="s">
        <v>23</v>
      </c>
      <c r="M4" s="23" t="s">
        <v>27</v>
      </c>
      <c r="N4" s="18"/>
      <c r="O4" s="23" t="s">
        <v>33</v>
      </c>
      <c r="P4" s="18"/>
      <c r="Q4" s="6" t="s">
        <v>61</v>
      </c>
      <c r="R4" s="88"/>
      <c r="S4" s="88" t="s">
        <v>59</v>
      </c>
      <c r="T4" s="88" t="s">
        <v>40</v>
      </c>
      <c r="U4" s="88" t="s">
        <v>40</v>
      </c>
      <c r="V4" s="88"/>
      <c r="W4" s="12" t="s">
        <v>54</v>
      </c>
      <c r="X4" s="60"/>
      <c r="Y4" s="58"/>
      <c r="Z4" s="59"/>
      <c r="AA4" s="50" t="s">
        <v>13</v>
      </c>
      <c r="AB4" s="50" t="s">
        <v>6</v>
      </c>
      <c r="AC4" s="67"/>
      <c r="AD4" s="50" t="s">
        <v>19</v>
      </c>
      <c r="AE4" s="50" t="s">
        <v>71</v>
      </c>
      <c r="AH4" s="34"/>
      <c r="AJ4" s="35"/>
    </row>
    <row r="5" spans="1:36" ht="13.5" thickBot="1">
      <c r="A5" s="10"/>
      <c r="B5" s="16"/>
      <c r="C5" s="33"/>
      <c r="D5" s="13" t="s">
        <v>14</v>
      </c>
      <c r="E5" s="89" t="s">
        <v>16</v>
      </c>
      <c r="F5" s="101"/>
      <c r="G5" s="101"/>
      <c r="H5" s="22"/>
      <c r="I5" s="89"/>
      <c r="J5" s="13" t="s">
        <v>22</v>
      </c>
      <c r="K5" s="7" t="s">
        <v>16</v>
      </c>
      <c r="L5" s="13" t="s">
        <v>11</v>
      </c>
      <c r="M5" s="24" t="s">
        <v>28</v>
      </c>
      <c r="N5" s="10"/>
      <c r="O5" s="24" t="s">
        <v>34</v>
      </c>
      <c r="P5" s="10"/>
      <c r="Q5" s="6" t="s">
        <v>28</v>
      </c>
      <c r="R5" s="89"/>
      <c r="S5" s="89" t="s">
        <v>22</v>
      </c>
      <c r="T5" s="89"/>
      <c r="U5" s="89"/>
      <c r="V5" s="89"/>
      <c r="W5" s="49" t="s">
        <v>65</v>
      </c>
      <c r="X5" s="61"/>
      <c r="Y5" s="62"/>
      <c r="Z5" s="63"/>
      <c r="AA5" s="64" t="s">
        <v>14</v>
      </c>
      <c r="AB5" s="64" t="s">
        <v>16</v>
      </c>
      <c r="AC5" s="69"/>
      <c r="AD5" s="64"/>
      <c r="AE5" s="64"/>
      <c r="AH5" s="34"/>
      <c r="AJ5" s="35"/>
    </row>
    <row r="6" spans="1:36" ht="12.75">
      <c r="A6">
        <v>1</v>
      </c>
      <c r="B6" s="47">
        <f aca="true" t="shared" si="0" ref="B6:B20">A6/D$6</f>
        <v>0.14285714285714285</v>
      </c>
      <c r="D6">
        <v>7</v>
      </c>
      <c r="E6" s="102">
        <v>70000</v>
      </c>
      <c r="F6" s="1">
        <v>9316042</v>
      </c>
      <c r="I6" s="103">
        <v>13</v>
      </c>
      <c r="K6" s="1"/>
      <c r="L6" s="1"/>
      <c r="M6" s="47"/>
      <c r="O6" s="17"/>
      <c r="R6" s="34">
        <v>26164.234375</v>
      </c>
      <c r="S6" s="1">
        <v>29140.30859375</v>
      </c>
      <c r="T6" s="34">
        <v>9.974339485168457</v>
      </c>
      <c r="U6" s="34">
        <v>2664.507080078125</v>
      </c>
      <c r="V6" s="48">
        <v>24772205</v>
      </c>
      <c r="W6" s="77">
        <f>AE56</f>
        <v>14110199.589645961</v>
      </c>
      <c r="X6">
        <v>1</v>
      </c>
      <c r="Y6" s="47">
        <f aca="true" t="shared" si="1" ref="Y6:Y55">X6/AA$6</f>
        <v>0.14285714285714285</v>
      </c>
      <c r="Z6" s="34">
        <f>(AB$6*POWER(Y6,AB$7))/(AB$8*Y6*Y6*Y6+AB$9)</f>
        <v>2643.2980115917844</v>
      </c>
      <c r="AA6">
        <v>7</v>
      </c>
      <c r="AB6" s="80">
        <f>E6</f>
        <v>70000</v>
      </c>
      <c r="AC6" s="19">
        <f aca="true" t="shared" si="2" ref="AC6:AC55">AD$6/(AD$7*Y6+AD$8)</f>
        <v>11.973684210526317</v>
      </c>
      <c r="AD6">
        <f>I6</f>
        <v>13</v>
      </c>
      <c r="AE6" s="34">
        <f>Z6*AC6</f>
        <v>31650.015665112158</v>
      </c>
      <c r="AH6" s="34"/>
      <c r="AJ6" s="1"/>
    </row>
    <row r="7" spans="1:36" ht="12.75">
      <c r="A7">
        <v>2</v>
      </c>
      <c r="B7" s="47">
        <f t="shared" si="0"/>
        <v>0.2857142857142857</v>
      </c>
      <c r="E7" s="102">
        <v>2.3</v>
      </c>
      <c r="F7" s="1">
        <v>9250399</v>
      </c>
      <c r="I7" s="102">
        <v>0.6</v>
      </c>
      <c r="K7" s="1"/>
      <c r="L7" s="1"/>
      <c r="M7" s="47"/>
      <c r="O7" s="17"/>
      <c r="R7" s="34">
        <v>104375.734375</v>
      </c>
      <c r="S7" s="1">
        <v>117885.421875</v>
      </c>
      <c r="T7" s="34">
        <v>9.14628791809082</v>
      </c>
      <c r="U7" s="34">
        <v>11716.1982421875</v>
      </c>
      <c r="W7" s="1"/>
      <c r="X7">
        <v>2</v>
      </c>
      <c r="Y7" s="47">
        <f t="shared" si="1"/>
        <v>0.2857142857142857</v>
      </c>
      <c r="Z7" s="34">
        <f aca="true" t="shared" si="3" ref="Z7:Z55">(AB$6*POWER(Y7,AB$7))/(AB$8*Y7*Y7*Y7+AB$9)</f>
        <v>12590.934157116437</v>
      </c>
      <c r="AB7" s="80">
        <f>E7</f>
        <v>2.3</v>
      </c>
      <c r="AC7" s="19">
        <f t="shared" si="2"/>
        <v>11.097560975609756</v>
      </c>
      <c r="AD7">
        <f>I7</f>
        <v>0.6</v>
      </c>
      <c r="AE7" s="34">
        <f aca="true" t="shared" si="4" ref="AE7:AE55">Z7*AC7</f>
        <v>139728.65954848728</v>
      </c>
      <c r="AF7" s="19"/>
      <c r="AH7" s="34"/>
      <c r="AJ7" s="1"/>
    </row>
    <row r="8" spans="1:36" ht="12.75">
      <c r="A8">
        <v>3</v>
      </c>
      <c r="B8" s="47">
        <f t="shared" si="0"/>
        <v>0.42857142857142855</v>
      </c>
      <c r="E8" s="102">
        <v>0.5</v>
      </c>
      <c r="F8" s="1">
        <v>9509551</v>
      </c>
      <c r="I8" s="103">
        <v>1</v>
      </c>
      <c r="K8" s="1"/>
      <c r="L8" s="1"/>
      <c r="M8" s="47"/>
      <c r="O8" s="17"/>
      <c r="R8" s="34">
        <v>246862.46875</v>
      </c>
      <c r="S8" s="1">
        <v>263868.3125</v>
      </c>
      <c r="T8" s="34">
        <v>8.88400936126709</v>
      </c>
      <c r="U8" s="34">
        <v>27368.12890625</v>
      </c>
      <c r="W8" s="1"/>
      <c r="X8">
        <v>3</v>
      </c>
      <c r="Y8" s="47">
        <f t="shared" si="1"/>
        <v>0.42857142857142855</v>
      </c>
      <c r="Z8" s="34">
        <f t="shared" si="3"/>
        <v>29382.759037335913</v>
      </c>
      <c r="AB8" s="80">
        <f>E8</f>
        <v>0.5</v>
      </c>
      <c r="AC8" s="19">
        <f t="shared" si="2"/>
        <v>10.340909090909092</v>
      </c>
      <c r="AD8" s="19">
        <f>I8</f>
        <v>1</v>
      </c>
      <c r="AE8" s="34">
        <f t="shared" si="4"/>
        <v>303844.4400451782</v>
      </c>
      <c r="AF8" s="19"/>
      <c r="AH8" s="34"/>
      <c r="AJ8" s="1"/>
    </row>
    <row r="9" spans="1:36" ht="13.5" thickBot="1">
      <c r="A9">
        <v>4</v>
      </c>
      <c r="B9" s="47">
        <f t="shared" si="0"/>
        <v>0.5714285714285714</v>
      </c>
      <c r="E9" s="100">
        <v>0.3</v>
      </c>
      <c r="K9" s="1"/>
      <c r="L9" s="1"/>
      <c r="M9" s="47"/>
      <c r="O9" s="94"/>
      <c r="R9" s="34">
        <v>334948.5625</v>
      </c>
      <c r="S9" s="1">
        <v>376615.3125</v>
      </c>
      <c r="T9" s="34">
        <v>8.006040573120117</v>
      </c>
      <c r="U9" s="34">
        <v>42806.07421875</v>
      </c>
      <c r="W9" s="1"/>
      <c r="X9">
        <v>4</v>
      </c>
      <c r="Y9" s="47">
        <f t="shared" si="1"/>
        <v>0.5714285714285714</v>
      </c>
      <c r="Z9" s="34">
        <f t="shared" si="3"/>
        <v>49135.19663550537</v>
      </c>
      <c r="AB9" s="85">
        <f>E9</f>
        <v>0.3</v>
      </c>
      <c r="AC9" s="19">
        <f t="shared" si="2"/>
        <v>9.680851063829788</v>
      </c>
      <c r="AE9" s="34">
        <f t="shared" si="4"/>
        <v>475670.52062031796</v>
      </c>
      <c r="AF9" s="19"/>
      <c r="AH9" s="34"/>
      <c r="AJ9" s="1"/>
    </row>
    <row r="10" spans="1:36" ht="15.75">
      <c r="A10">
        <v>5</v>
      </c>
      <c r="B10" s="47">
        <f t="shared" si="0"/>
        <v>0.7142857142857143</v>
      </c>
      <c r="E10" s="35"/>
      <c r="G10" t="s">
        <v>41</v>
      </c>
      <c r="I10" s="38" t="s">
        <v>43</v>
      </c>
      <c r="J10" s="39"/>
      <c r="K10" s="40"/>
      <c r="L10" s="1"/>
      <c r="M10" s="47"/>
      <c r="R10" s="34">
        <v>454331.09375</v>
      </c>
      <c r="S10" s="1">
        <v>493225.40625</v>
      </c>
      <c r="T10" s="34">
        <v>7.728140354156494</v>
      </c>
      <c r="U10" s="34">
        <v>58575.12109375</v>
      </c>
      <c r="W10" s="1"/>
      <c r="X10">
        <v>5</v>
      </c>
      <c r="Y10" s="47">
        <f>X10/AA$6</f>
        <v>0.7142857142857143</v>
      </c>
      <c r="Z10" s="34">
        <f t="shared" si="3"/>
        <v>66951.78693673617</v>
      </c>
      <c r="AB10" s="85"/>
      <c r="AC10" s="19">
        <f>AD$6/(AD$7*Y10+AD$8)</f>
        <v>9.1</v>
      </c>
      <c r="AD10" s="42"/>
      <c r="AE10" s="34">
        <f t="shared" si="4"/>
        <v>609261.2611242991</v>
      </c>
      <c r="AF10" s="19"/>
      <c r="AH10" s="34"/>
      <c r="AJ10" s="1"/>
    </row>
    <row r="11" spans="1:36" ht="15.75">
      <c r="A11">
        <v>6</v>
      </c>
      <c r="B11" s="47">
        <f t="shared" si="0"/>
        <v>0.8571428571428571</v>
      </c>
      <c r="I11" s="41" t="s">
        <v>44</v>
      </c>
      <c r="J11" s="42"/>
      <c r="K11" s="43"/>
      <c r="L11" s="1"/>
      <c r="M11" s="47"/>
      <c r="O11" s="27"/>
      <c r="R11" s="34">
        <v>495511.59375</v>
      </c>
      <c r="S11" s="1">
        <v>541065.875</v>
      </c>
      <c r="T11" s="34">
        <v>7.259036064147949</v>
      </c>
      <c r="U11" s="34">
        <v>68309.4453125</v>
      </c>
      <c r="W11" s="1"/>
      <c r="X11">
        <v>6</v>
      </c>
      <c r="Y11" s="47">
        <f t="shared" si="1"/>
        <v>0.8571428571428571</v>
      </c>
      <c r="Z11" s="34">
        <f t="shared" si="3"/>
        <v>79861.59214418588</v>
      </c>
      <c r="AC11" s="19">
        <f t="shared" si="2"/>
        <v>8.584905660377359</v>
      </c>
      <c r="AD11" s="42"/>
      <c r="AE11" s="34">
        <f t="shared" si="4"/>
        <v>685604.2344453695</v>
      </c>
      <c r="AF11" s="19"/>
      <c r="AH11" s="34"/>
      <c r="AJ11" s="1"/>
    </row>
    <row r="12" spans="1:36" ht="15.75" customHeight="1">
      <c r="A12">
        <v>7</v>
      </c>
      <c r="B12" s="47">
        <f t="shared" si="0"/>
        <v>1</v>
      </c>
      <c r="I12" s="70" t="s">
        <v>48</v>
      </c>
      <c r="J12" s="44"/>
      <c r="K12" s="82"/>
      <c r="L12" s="1"/>
      <c r="M12" s="47"/>
      <c r="R12" s="34">
        <v>489889.84375</v>
      </c>
      <c r="S12" s="1">
        <v>542616.9375</v>
      </c>
      <c r="T12" s="34">
        <v>6.796634674072266</v>
      </c>
      <c r="U12" s="34">
        <v>72909.359375</v>
      </c>
      <c r="W12" s="1"/>
      <c r="X12">
        <v>7</v>
      </c>
      <c r="Y12" s="47">
        <f t="shared" si="1"/>
        <v>1</v>
      </c>
      <c r="Z12" s="34">
        <f t="shared" si="3"/>
        <v>87500</v>
      </c>
      <c r="AC12" s="19">
        <f t="shared" si="2"/>
        <v>8.125</v>
      </c>
      <c r="AD12" s="45"/>
      <c r="AE12" s="34">
        <f t="shared" si="4"/>
        <v>710937.5</v>
      </c>
      <c r="AF12" s="19"/>
      <c r="AH12" s="34"/>
      <c r="AJ12" s="1"/>
    </row>
    <row r="13" spans="1:36" ht="15">
      <c r="A13">
        <v>8</v>
      </c>
      <c r="B13" s="47">
        <f t="shared" si="0"/>
        <v>1.1428571428571428</v>
      </c>
      <c r="I13" s="71" t="s">
        <v>45</v>
      </c>
      <c r="J13" s="45"/>
      <c r="K13" s="72"/>
      <c r="L13" s="1"/>
      <c r="M13" s="47"/>
      <c r="N13" s="121" t="s">
        <v>76</v>
      </c>
      <c r="R13" s="34">
        <v>488584.84375</v>
      </c>
      <c r="S13" s="1">
        <v>535416.625</v>
      </c>
      <c r="T13" s="34">
        <v>6.503305435180664</v>
      </c>
      <c r="U13" s="34">
        <v>75384.2109375</v>
      </c>
      <c r="W13" s="1"/>
      <c r="X13">
        <v>8</v>
      </c>
      <c r="Y13" s="47">
        <f t="shared" si="1"/>
        <v>1.1428571428571428</v>
      </c>
      <c r="Z13" s="34">
        <f t="shared" si="3"/>
        <v>90949.47150327354</v>
      </c>
      <c r="AC13" s="19">
        <f t="shared" si="2"/>
        <v>7.711864406779662</v>
      </c>
      <c r="AD13" s="45"/>
      <c r="AE13" s="34">
        <f t="shared" si="4"/>
        <v>701389.9921015163</v>
      </c>
      <c r="AF13" s="19"/>
      <c r="AH13" s="34"/>
      <c r="AJ13" s="1"/>
    </row>
    <row r="14" spans="1:36" ht="15">
      <c r="A14">
        <v>9</v>
      </c>
      <c r="B14" s="47">
        <f t="shared" si="0"/>
        <v>1.2857142857142858</v>
      </c>
      <c r="I14" s="71" t="s">
        <v>46</v>
      </c>
      <c r="J14" s="45"/>
      <c r="K14" s="72"/>
      <c r="L14" s="1"/>
      <c r="M14" s="47"/>
      <c r="N14" s="122" t="s">
        <v>77</v>
      </c>
      <c r="R14" s="34">
        <v>494292.125</v>
      </c>
      <c r="S14" s="1">
        <v>525861.9375</v>
      </c>
      <c r="T14" s="34">
        <v>6.3267717361450195</v>
      </c>
      <c r="U14" s="34">
        <v>76681.109375</v>
      </c>
      <c r="W14" s="1"/>
      <c r="X14">
        <v>9</v>
      </c>
      <c r="Y14" s="47">
        <f t="shared" si="1"/>
        <v>1.2857142857142858</v>
      </c>
      <c r="Z14" s="34">
        <f t="shared" si="3"/>
        <v>91566.31392722853</v>
      </c>
      <c r="AC14" s="19">
        <f t="shared" si="2"/>
        <v>7.338709677419355</v>
      </c>
      <c r="AD14" s="45"/>
      <c r="AE14" s="34">
        <f t="shared" si="4"/>
        <v>671978.5941433707</v>
      </c>
      <c r="AF14" s="19"/>
      <c r="AH14" s="34"/>
      <c r="AJ14" s="1"/>
    </row>
    <row r="15" spans="1:36" ht="15.75" thickBot="1">
      <c r="A15">
        <v>10</v>
      </c>
      <c r="B15" s="47">
        <f t="shared" si="0"/>
        <v>1.4285714285714286</v>
      </c>
      <c r="I15" s="76" t="s">
        <v>47</v>
      </c>
      <c r="J15" s="75"/>
      <c r="K15" s="36"/>
      <c r="L15" s="1"/>
      <c r="M15" s="47"/>
      <c r="N15" s="123" t="s">
        <v>64</v>
      </c>
      <c r="R15" s="34">
        <v>374518.75</v>
      </c>
      <c r="S15" s="1">
        <v>436363.625</v>
      </c>
      <c r="T15" s="34">
        <v>5.631546974182129</v>
      </c>
      <c r="U15" s="34">
        <v>69946.421875</v>
      </c>
      <c r="W15" s="1"/>
      <c r="X15">
        <v>10</v>
      </c>
      <c r="Y15" s="47">
        <f t="shared" si="1"/>
        <v>1.4285714285714286</v>
      </c>
      <c r="Z15" s="34">
        <f t="shared" si="3"/>
        <v>90452.668580082</v>
      </c>
      <c r="AC15" s="19">
        <f t="shared" si="2"/>
        <v>7</v>
      </c>
      <c r="AD15" s="45"/>
      <c r="AE15" s="34">
        <f t="shared" si="4"/>
        <v>633168.680060574</v>
      </c>
      <c r="AF15" s="19"/>
      <c r="AH15" s="34"/>
      <c r="AJ15" s="1"/>
    </row>
    <row r="16" spans="1:34" ht="15.75" customHeight="1">
      <c r="A16">
        <v>11</v>
      </c>
      <c r="B16" s="47">
        <f t="shared" si="0"/>
        <v>1.5714285714285714</v>
      </c>
      <c r="E16" s="2"/>
      <c r="I16" s="73" t="s">
        <v>49</v>
      </c>
      <c r="J16" s="45"/>
      <c r="K16" s="83"/>
      <c r="L16" s="109"/>
      <c r="M16" s="93"/>
      <c r="N16" s="112"/>
      <c r="Q16" s="17"/>
      <c r="R16" s="34">
        <v>402031.03125</v>
      </c>
      <c r="S16" s="1">
        <v>439072.75</v>
      </c>
      <c r="T16" s="34">
        <v>5.656990051269531</v>
      </c>
      <c r="U16" s="34">
        <v>71128</v>
      </c>
      <c r="W16" s="1"/>
      <c r="X16">
        <v>11</v>
      </c>
      <c r="Y16" s="47">
        <f t="shared" si="1"/>
        <v>1.5714285714285714</v>
      </c>
      <c r="Z16" s="34">
        <f t="shared" si="3"/>
        <v>88365.44883243891</v>
      </c>
      <c r="AC16" s="19">
        <f t="shared" si="2"/>
        <v>6.6911764705882355</v>
      </c>
      <c r="AE16" s="34">
        <f t="shared" si="4"/>
        <v>591268.8120405839</v>
      </c>
      <c r="AF16" s="19"/>
      <c r="AH16" s="34"/>
    </row>
    <row r="17" spans="1:34" ht="12.75">
      <c r="A17">
        <v>12</v>
      </c>
      <c r="B17" s="47">
        <f t="shared" si="0"/>
        <v>1.7142857142857142</v>
      </c>
      <c r="I17" s="73" t="s">
        <v>45</v>
      </c>
      <c r="J17" s="45"/>
      <c r="K17" s="72"/>
      <c r="L17" s="109"/>
      <c r="N17" s="112"/>
      <c r="Q17" s="17"/>
      <c r="R17" s="34">
        <v>392970.375</v>
      </c>
      <c r="S17" s="1">
        <v>418038.34375</v>
      </c>
      <c r="T17" s="34">
        <v>5.525084972381592</v>
      </c>
      <c r="U17" s="34">
        <v>69804.6328125</v>
      </c>
      <c r="W17" s="1"/>
      <c r="X17">
        <v>12</v>
      </c>
      <c r="Y17" s="47">
        <f t="shared" si="1"/>
        <v>1.7142857142857142</v>
      </c>
      <c r="Z17" s="34">
        <f t="shared" si="3"/>
        <v>85783.14683888145</v>
      </c>
      <c r="AC17" s="19">
        <f t="shared" si="2"/>
        <v>6.408450704225352</v>
      </c>
      <c r="AE17" s="34">
        <f t="shared" si="4"/>
        <v>549737.0677702966</v>
      </c>
      <c r="AH17" s="34"/>
    </row>
    <row r="18" spans="1:31" ht="13.5" thickBot="1">
      <c r="A18">
        <v>13</v>
      </c>
      <c r="B18" s="47">
        <f t="shared" si="0"/>
        <v>1.8571428571428572</v>
      </c>
      <c r="I18" s="74" t="s">
        <v>50</v>
      </c>
      <c r="J18" s="75"/>
      <c r="K18" s="36"/>
      <c r="L18" s="109"/>
      <c r="N18" s="112"/>
      <c r="Q18" s="17"/>
      <c r="R18" s="34">
        <v>362724.65625</v>
      </c>
      <c r="S18" s="1">
        <v>385454.3125</v>
      </c>
      <c r="T18" s="34">
        <v>5.3052473068237305</v>
      </c>
      <c r="U18" s="34">
        <v>67049.390625</v>
      </c>
      <c r="W18" s="1"/>
      <c r="X18">
        <v>13</v>
      </c>
      <c r="Y18" s="47">
        <f t="shared" si="1"/>
        <v>1.8571428571428572</v>
      </c>
      <c r="Z18" s="34">
        <f t="shared" si="3"/>
        <v>82994.3925713929</v>
      </c>
      <c r="AC18" s="19">
        <f t="shared" si="2"/>
        <v>6.148648648648648</v>
      </c>
      <c r="AE18" s="34">
        <f t="shared" si="4"/>
        <v>510303.3597295104</v>
      </c>
    </row>
    <row r="19" spans="1:31" ht="12.75">
      <c r="A19">
        <v>14</v>
      </c>
      <c r="B19" s="47">
        <f t="shared" si="0"/>
        <v>2</v>
      </c>
      <c r="I19" s="78" t="s">
        <v>62</v>
      </c>
      <c r="J19" s="3"/>
      <c r="K19" s="79"/>
      <c r="L19" s="109"/>
      <c r="N19" s="112"/>
      <c r="Q19" s="17"/>
      <c r="R19" s="34">
        <v>269988.625</v>
      </c>
      <c r="S19" s="1">
        <v>315038.3125</v>
      </c>
      <c r="T19" s="34">
        <v>4.748378276824951</v>
      </c>
      <c r="U19" s="34">
        <v>59872.15234375</v>
      </c>
      <c r="W19" s="1"/>
      <c r="X19">
        <v>14</v>
      </c>
      <c r="Y19" s="47">
        <f t="shared" si="1"/>
        <v>2</v>
      </c>
      <c r="Z19" s="34">
        <f t="shared" si="3"/>
        <v>80167.54319455268</v>
      </c>
      <c r="AC19" s="19">
        <f t="shared" si="2"/>
        <v>5.909090909090908</v>
      </c>
      <c r="AE19" s="34">
        <f t="shared" si="4"/>
        <v>473717.300695084</v>
      </c>
    </row>
    <row r="20" spans="1:31" ht="12.75">
      <c r="A20">
        <v>15</v>
      </c>
      <c r="B20" s="47">
        <f t="shared" si="0"/>
        <v>2.142857142857143</v>
      </c>
      <c r="I20" s="73" t="s">
        <v>45</v>
      </c>
      <c r="J20" s="4"/>
      <c r="K20" s="72"/>
      <c r="L20" s="109"/>
      <c r="N20" s="112"/>
      <c r="Q20" s="17"/>
      <c r="R20" s="34">
        <v>284525.40625</v>
      </c>
      <c r="S20" s="1">
        <v>313456.125</v>
      </c>
      <c r="T20" s="34">
        <v>4.777057647705078</v>
      </c>
      <c r="U20" s="34">
        <v>60002.7109375</v>
      </c>
      <c r="W20" s="1"/>
      <c r="X20">
        <v>15</v>
      </c>
      <c r="Y20" s="47">
        <f t="shared" si="1"/>
        <v>2.142857142857143</v>
      </c>
      <c r="Z20" s="34">
        <f t="shared" si="3"/>
        <v>77397.42190852137</v>
      </c>
      <c r="AC20" s="19">
        <f t="shared" si="2"/>
        <v>5.6875</v>
      </c>
      <c r="AE20" s="34">
        <f t="shared" si="4"/>
        <v>440197.8371047153</v>
      </c>
    </row>
    <row r="21" spans="9:31" ht="12.75">
      <c r="I21" s="73" t="s">
        <v>63</v>
      </c>
      <c r="J21" s="4"/>
      <c r="K21" s="72"/>
      <c r="L21" s="1"/>
      <c r="Q21" s="94"/>
      <c r="S21" s="34"/>
      <c r="W21" s="1"/>
      <c r="X21">
        <v>16</v>
      </c>
      <c r="Y21" s="47">
        <f t="shared" si="1"/>
        <v>2.2857142857142856</v>
      </c>
      <c r="Z21" s="34">
        <f t="shared" si="3"/>
        <v>74734.71945426067</v>
      </c>
      <c r="AC21" s="19">
        <f t="shared" si="2"/>
        <v>5.481927710843374</v>
      </c>
      <c r="AE21" s="34">
        <f t="shared" si="4"/>
        <v>409690.329538417</v>
      </c>
    </row>
    <row r="22" spans="9:31" ht="16.5" thickBot="1">
      <c r="I22" s="74" t="s">
        <v>64</v>
      </c>
      <c r="J22" s="5"/>
      <c r="K22" s="84"/>
      <c r="L22" s="1"/>
      <c r="W22" s="1"/>
      <c r="X22">
        <v>17</v>
      </c>
      <c r="Y22" s="47">
        <f t="shared" si="1"/>
        <v>2.4285714285714284</v>
      </c>
      <c r="Z22" s="34">
        <f t="shared" si="3"/>
        <v>72203.9607706868</v>
      </c>
      <c r="AC22" s="19">
        <f t="shared" si="2"/>
        <v>5.290697674418604</v>
      </c>
      <c r="AE22" s="34">
        <f t="shared" si="4"/>
        <v>382009.3273332848</v>
      </c>
    </row>
    <row r="23" spans="9:31" ht="12.75">
      <c r="I23" s="78" t="s">
        <v>70</v>
      </c>
      <c r="J23" s="3"/>
      <c r="K23" s="107"/>
      <c r="L23" s="1"/>
      <c r="N23" s="2"/>
      <c r="W23" s="1"/>
      <c r="X23">
        <v>18</v>
      </c>
      <c r="Y23" s="47">
        <f t="shared" si="1"/>
        <v>2.5714285714285716</v>
      </c>
      <c r="Z23" s="34">
        <f t="shared" si="3"/>
        <v>69814.3505523135</v>
      </c>
      <c r="AC23" s="19">
        <f t="shared" si="2"/>
        <v>5.1123595505617985</v>
      </c>
      <c r="AE23" s="34">
        <f t="shared" si="4"/>
        <v>356916.0618123893</v>
      </c>
    </row>
    <row r="24" spans="9:31" ht="13.5" thickBot="1">
      <c r="I24" s="74" t="s">
        <v>67</v>
      </c>
      <c r="J24" s="5"/>
      <c r="K24" s="108"/>
      <c r="L24" s="1"/>
      <c r="W24" s="1"/>
      <c r="X24">
        <v>19</v>
      </c>
      <c r="Y24" s="47">
        <f t="shared" si="1"/>
        <v>2.7142857142857144</v>
      </c>
      <c r="Z24" s="34">
        <f t="shared" si="3"/>
        <v>67566.29019208656</v>
      </c>
      <c r="AC24" s="19">
        <f t="shared" si="2"/>
        <v>4.945652173913044</v>
      </c>
      <c r="AE24" s="34">
        <f t="shared" si="4"/>
        <v>334159.36997173243</v>
      </c>
    </row>
    <row r="25" spans="12:31" ht="13.5" thickBot="1">
      <c r="L25" s="1"/>
      <c r="W25" s="1"/>
      <c r="X25">
        <v>20</v>
      </c>
      <c r="Y25" s="47">
        <f t="shared" si="1"/>
        <v>2.857142857142857</v>
      </c>
      <c r="Z25" s="34">
        <f t="shared" si="3"/>
        <v>65455.28618267895</v>
      </c>
      <c r="AC25" s="19">
        <f t="shared" si="2"/>
        <v>4.789473684210526</v>
      </c>
      <c r="AE25" s="34">
        <f t="shared" si="4"/>
        <v>313496.37066440965</v>
      </c>
    </row>
    <row r="26" spans="9:31" ht="16.5" thickBot="1">
      <c r="I26" s="131" t="s">
        <v>88</v>
      </c>
      <c r="J26" s="132"/>
      <c r="L26" s="1"/>
      <c r="W26" s="1"/>
      <c r="X26">
        <v>21</v>
      </c>
      <c r="Y26" s="47">
        <f t="shared" si="1"/>
        <v>3</v>
      </c>
      <c r="Z26" s="34">
        <f t="shared" si="3"/>
        <v>63474.28821007414</v>
      </c>
      <c r="AC26" s="19">
        <f t="shared" si="2"/>
        <v>4.642857142857143</v>
      </c>
      <c r="AE26" s="34">
        <f t="shared" si="4"/>
        <v>294702.0524039157</v>
      </c>
    </row>
    <row r="27" spans="9:31" ht="16.5" thickBot="1">
      <c r="I27" s="133"/>
      <c r="J27" s="134"/>
      <c r="L27" s="1"/>
      <c r="W27" s="1"/>
      <c r="X27">
        <v>22</v>
      </c>
      <c r="Y27" s="47">
        <f t="shared" si="1"/>
        <v>3.142857142857143</v>
      </c>
      <c r="Z27" s="34">
        <f t="shared" si="3"/>
        <v>61615.07974311297</v>
      </c>
      <c r="AC27" s="19">
        <f t="shared" si="2"/>
        <v>4.504950495049505</v>
      </c>
      <c r="AE27" s="34">
        <f t="shared" si="4"/>
        <v>277572.8839912515</v>
      </c>
    </row>
    <row r="28" spans="12:31" ht="15.75">
      <c r="L28" s="1"/>
      <c r="N28" s="37"/>
      <c r="O28" s="4"/>
      <c r="P28" s="4"/>
      <c r="R28" s="4"/>
      <c r="W28" s="1"/>
      <c r="X28">
        <v>23</v>
      </c>
      <c r="Y28" s="47">
        <f t="shared" si="1"/>
        <v>3.2857142857142856</v>
      </c>
      <c r="Z28" s="34">
        <f t="shared" si="3"/>
        <v>59869.095059398285</v>
      </c>
      <c r="AC28" s="19">
        <f t="shared" si="2"/>
        <v>4.375</v>
      </c>
      <c r="AE28" s="34">
        <f t="shared" si="4"/>
        <v>261927.29088486749</v>
      </c>
    </row>
    <row r="29" spans="12:31" ht="12.75">
      <c r="L29" s="1"/>
      <c r="N29" s="4"/>
      <c r="O29" s="4"/>
      <c r="P29" s="4"/>
      <c r="R29" s="4"/>
      <c r="W29" s="1"/>
      <c r="X29">
        <v>24</v>
      </c>
      <c r="Y29" s="47">
        <f t="shared" si="1"/>
        <v>3.4285714285714284</v>
      </c>
      <c r="Z29" s="34">
        <f t="shared" si="3"/>
        <v>58227.88821506903</v>
      </c>
      <c r="AC29" s="19">
        <f t="shared" si="2"/>
        <v>4.252336448598131</v>
      </c>
      <c r="AE29" s="34">
        <f t="shared" si="4"/>
        <v>247604.57138183562</v>
      </c>
    </row>
    <row r="30" spans="12:31" ht="12.75">
      <c r="L30" s="1"/>
      <c r="N30" s="4"/>
      <c r="O30" s="4"/>
      <c r="P30" s="4"/>
      <c r="R30" s="46"/>
      <c r="W30" s="1"/>
      <c r="X30">
        <v>25</v>
      </c>
      <c r="Y30" s="47">
        <f t="shared" si="1"/>
        <v>3.5714285714285716</v>
      </c>
      <c r="Z30" s="34">
        <f t="shared" si="3"/>
        <v>56683.39074261271</v>
      </c>
      <c r="AC30" s="19">
        <f t="shared" si="2"/>
        <v>4.136363636363637</v>
      </c>
      <c r="AE30" s="34">
        <f t="shared" si="4"/>
        <v>234463.11625353442</v>
      </c>
    </row>
    <row r="31" spans="12:31" ht="12.75">
      <c r="L31" s="1"/>
      <c r="N31" s="4"/>
      <c r="O31" s="4"/>
      <c r="P31" s="4"/>
      <c r="R31" s="4"/>
      <c r="W31" s="1"/>
      <c r="X31">
        <v>26</v>
      </c>
      <c r="Y31" s="47">
        <f t="shared" si="1"/>
        <v>3.7142857142857144</v>
      </c>
      <c r="Z31" s="34">
        <f t="shared" si="3"/>
        <v>55228.04153447894</v>
      </c>
      <c r="AC31" s="19">
        <f t="shared" si="2"/>
        <v>4.0265486725663715</v>
      </c>
      <c r="AE31" s="34">
        <f t="shared" si="4"/>
        <v>222378.39732909662</v>
      </c>
    </row>
    <row r="32" spans="12:31" ht="12.75">
      <c r="L32" s="1"/>
      <c r="N32" s="4"/>
      <c r="O32" s="4"/>
      <c r="P32" s="4"/>
      <c r="R32" s="4"/>
      <c r="W32" s="1"/>
      <c r="X32">
        <v>27</v>
      </c>
      <c r="Y32" s="47">
        <f t="shared" si="1"/>
        <v>3.857142857142857</v>
      </c>
      <c r="Z32" s="34">
        <f t="shared" si="3"/>
        <v>53854.84009140276</v>
      </c>
      <c r="AC32" s="19">
        <f t="shared" si="2"/>
        <v>3.9224137931034484</v>
      </c>
      <c r="AE32" s="34">
        <f t="shared" si="4"/>
        <v>211240.96759989875</v>
      </c>
    </row>
    <row r="33" spans="12:31" ht="12.75">
      <c r="L33" s="1"/>
      <c r="N33" s="4"/>
      <c r="O33" s="4"/>
      <c r="P33" s="4"/>
      <c r="R33" s="35"/>
      <c r="W33" s="1"/>
      <c r="X33">
        <v>28</v>
      </c>
      <c r="Y33" s="47">
        <f t="shared" si="1"/>
        <v>4</v>
      </c>
      <c r="Z33" s="34">
        <f t="shared" si="3"/>
        <v>52557.354628224304</v>
      </c>
      <c r="AC33" s="19">
        <f t="shared" si="2"/>
        <v>3.823529411764706</v>
      </c>
      <c r="AE33" s="34">
        <f t="shared" si="4"/>
        <v>200954.59122556352</v>
      </c>
    </row>
    <row r="34" spans="12:31" ht="12.75">
      <c r="L34" s="1"/>
      <c r="W34" s="1"/>
      <c r="X34">
        <v>29</v>
      </c>
      <c r="Y34" s="47">
        <f t="shared" si="1"/>
        <v>4.142857142857143</v>
      </c>
      <c r="Z34" s="34">
        <f t="shared" si="3"/>
        <v>51329.70443667542</v>
      </c>
      <c r="AC34" s="19">
        <f t="shared" si="2"/>
        <v>3.7295081967213113</v>
      </c>
      <c r="AE34" s="34">
        <f t="shared" si="4"/>
        <v>191434.55343186323</v>
      </c>
    </row>
    <row r="35" spans="12:31" ht="12.75">
      <c r="L35" s="1"/>
      <c r="W35" s="1"/>
      <c r="X35">
        <v>30</v>
      </c>
      <c r="Y35" s="47">
        <f t="shared" si="1"/>
        <v>4.285714285714286</v>
      </c>
      <c r="Z35" s="34">
        <f t="shared" si="3"/>
        <v>50166.528427759426</v>
      </c>
      <c r="AC35" s="19">
        <f t="shared" si="2"/>
        <v>3.64</v>
      </c>
      <c r="AE35" s="34">
        <f t="shared" si="4"/>
        <v>182606.16347704432</v>
      </c>
    </row>
    <row r="36" spans="12:31" ht="12.75">
      <c r="L36" s="1"/>
      <c r="W36" s="1"/>
      <c r="X36">
        <v>31</v>
      </c>
      <c r="Y36" s="47">
        <f t="shared" si="1"/>
        <v>4.428571428571429</v>
      </c>
      <c r="Z36" s="34">
        <f t="shared" si="3"/>
        <v>49062.94712983912</v>
      </c>
      <c r="AC36" s="19">
        <f t="shared" si="2"/>
        <v>3.5546875</v>
      </c>
      <c r="AE36" s="34">
        <f t="shared" si="4"/>
        <v>174403.4448756</v>
      </c>
    </row>
    <row r="37" spans="12:31" ht="12.75">
      <c r="L37" s="1"/>
      <c r="W37" s="1"/>
      <c r="X37">
        <v>32</v>
      </c>
      <c r="Y37" s="47">
        <f t="shared" si="1"/>
        <v>4.571428571428571</v>
      </c>
      <c r="Z37" s="34">
        <f t="shared" si="3"/>
        <v>48014.52252102756</v>
      </c>
      <c r="AC37" s="19">
        <f t="shared" si="2"/>
        <v>3.473282442748092</v>
      </c>
      <c r="AE37" s="34">
        <f t="shared" si="4"/>
        <v>166767.9980692179</v>
      </c>
    </row>
    <row r="38" spans="12:31" ht="12.75">
      <c r="L38" s="1"/>
      <c r="W38" s="1"/>
      <c r="X38">
        <v>33</v>
      </c>
      <c r="Y38" s="47">
        <f t="shared" si="1"/>
        <v>4.714285714285714</v>
      </c>
      <c r="Z38" s="34">
        <f t="shared" si="3"/>
        <v>47017.21826546772</v>
      </c>
      <c r="AC38" s="19">
        <f t="shared" si="2"/>
        <v>3.3955223880597014</v>
      </c>
      <c r="AE38" s="34">
        <f t="shared" si="4"/>
        <v>159648.01724468518</v>
      </c>
    </row>
    <row r="39" spans="12:31" ht="12.75">
      <c r="L39" s="1"/>
      <c r="W39" s="1"/>
      <c r="X39">
        <v>34</v>
      </c>
      <c r="Y39" s="47">
        <f t="shared" si="1"/>
        <v>4.857142857142857</v>
      </c>
      <c r="Z39" s="34">
        <f t="shared" si="3"/>
        <v>46067.361795648525</v>
      </c>
      <c r="AC39" s="19">
        <f t="shared" si="2"/>
        <v>3.321167883211679</v>
      </c>
      <c r="AE39" s="34">
        <f t="shared" si="4"/>
        <v>152997.44246000057</v>
      </c>
    </row>
    <row r="40" spans="12:31" ht="12.75">
      <c r="L40" s="1"/>
      <c r="W40" s="1"/>
      <c r="X40">
        <v>35</v>
      </c>
      <c r="Y40" s="47">
        <f t="shared" si="1"/>
        <v>5</v>
      </c>
      <c r="Z40" s="34">
        <f t="shared" si="3"/>
        <v>45161.608984272825</v>
      </c>
      <c r="AC40" s="19">
        <f t="shared" si="2"/>
        <v>3.25</v>
      </c>
      <c r="AE40" s="34">
        <f t="shared" si="4"/>
        <v>146775.2291988867</v>
      </c>
    </row>
    <row r="41" spans="12:31" ht="12.75">
      <c r="L41" s="1"/>
      <c r="W41" s="1"/>
      <c r="X41">
        <v>36</v>
      </c>
      <c r="Y41" s="47">
        <f t="shared" si="1"/>
        <v>5.142857142857143</v>
      </c>
      <c r="Z41" s="34">
        <f t="shared" si="3"/>
        <v>44296.91172119031</v>
      </c>
      <c r="AC41" s="19">
        <f t="shared" si="2"/>
        <v>3.181818181818182</v>
      </c>
      <c r="AE41" s="34">
        <f t="shared" si="4"/>
        <v>140944.71911287826</v>
      </c>
    </row>
    <row r="42" spans="12:31" ht="12.75">
      <c r="L42" s="1"/>
      <c r="W42" s="1"/>
      <c r="X42">
        <v>37</v>
      </c>
      <c r="Y42" s="47">
        <f t="shared" si="1"/>
        <v>5.285714285714286</v>
      </c>
      <c r="Z42" s="34">
        <f t="shared" si="3"/>
        <v>43470.488453893835</v>
      </c>
      <c r="AC42" s="19">
        <f t="shared" si="2"/>
        <v>3.116438356164384</v>
      </c>
      <c r="AE42" s="34">
        <f t="shared" si="4"/>
        <v>135473.09757891574</v>
      </c>
    </row>
    <row r="43" spans="12:31" ht="12.75">
      <c r="L43" s="1"/>
      <c r="W43" s="1"/>
      <c r="X43">
        <v>38</v>
      </c>
      <c r="Y43" s="47">
        <f t="shared" si="1"/>
        <v>5.428571428571429</v>
      </c>
      <c r="Z43" s="34">
        <f t="shared" si="3"/>
        <v>42679.79760094914</v>
      </c>
      <c r="AC43" s="19">
        <f t="shared" si="2"/>
        <v>3.053691275167785</v>
      </c>
      <c r="AE43" s="34">
        <f t="shared" si="4"/>
        <v>130330.92555994536</v>
      </c>
    </row>
    <row r="44" spans="12:31" ht="12.75">
      <c r="L44" s="1"/>
      <c r="W44" s="1"/>
      <c r="X44">
        <v>39</v>
      </c>
      <c r="Y44" s="47">
        <f t="shared" si="1"/>
        <v>5.571428571428571</v>
      </c>
      <c r="Z44" s="34">
        <f t="shared" si="3"/>
        <v>41922.51366633749</v>
      </c>
      <c r="AC44" s="19">
        <f t="shared" si="2"/>
        <v>2.993421052631579</v>
      </c>
      <c r="AE44" s="34">
        <f t="shared" si="4"/>
        <v>125491.73498804972</v>
      </c>
    </row>
    <row r="45" spans="12:31" ht="12.75">
      <c r="L45" s="1"/>
      <c r="W45" s="1"/>
      <c r="X45">
        <v>40</v>
      </c>
      <c r="Y45" s="47">
        <f t="shared" si="1"/>
        <v>5.714285714285714</v>
      </c>
      <c r="Z45" s="34">
        <f t="shared" si="3"/>
        <v>41196.50584343391</v>
      </c>
      <c r="AC45" s="19">
        <f t="shared" si="2"/>
        <v>2.9354838709677415</v>
      </c>
      <c r="AE45" s="34">
        <f t="shared" si="4"/>
        <v>120931.67844362855</v>
      </c>
    </row>
    <row r="46" spans="12:31" ht="12.75">
      <c r="L46" s="1"/>
      <c r="W46" s="1"/>
      <c r="X46">
        <v>41</v>
      </c>
      <c r="Y46" s="47">
        <f t="shared" si="1"/>
        <v>5.857142857142857</v>
      </c>
      <c r="Z46" s="34">
        <f t="shared" si="3"/>
        <v>40499.81888387158</v>
      </c>
      <c r="AC46" s="19">
        <f t="shared" si="2"/>
        <v>2.879746835443038</v>
      </c>
      <c r="AE46" s="34">
        <f t="shared" si="4"/>
        <v>116629.22526684539</v>
      </c>
    </row>
    <row r="47" spans="12:31" ht="12.75">
      <c r="L47" s="1"/>
      <c r="W47" s="1"/>
      <c r="X47">
        <v>42</v>
      </c>
      <c r="Y47" s="47">
        <f t="shared" si="1"/>
        <v>6</v>
      </c>
      <c r="Z47" s="34">
        <f t="shared" si="3"/>
        <v>39830.65600842527</v>
      </c>
      <c r="AC47" s="19">
        <f t="shared" si="2"/>
        <v>2.8260869565217392</v>
      </c>
      <c r="AE47" s="34">
        <f t="shared" si="4"/>
        <v>112564.8974151149</v>
      </c>
    </row>
    <row r="48" spans="12:31" ht="12.75">
      <c r="L48" s="1"/>
      <c r="W48" s="1"/>
      <c r="X48">
        <v>43</v>
      </c>
      <c r="Y48" s="47">
        <f t="shared" si="1"/>
        <v>6.142857142857143</v>
      </c>
      <c r="Z48" s="34">
        <f t="shared" si="3"/>
        <v>39187.36364766266</v>
      </c>
      <c r="AC48" s="19">
        <f t="shared" si="2"/>
        <v>2.774390243902439</v>
      </c>
      <c r="AE48" s="34">
        <f t="shared" si="4"/>
        <v>108721.03938833238</v>
      </c>
    </row>
    <row r="49" spans="12:31" ht="12.75">
      <c r="L49" s="1"/>
      <c r="W49" s="1"/>
      <c r="X49">
        <v>44</v>
      </c>
      <c r="Y49" s="47">
        <f t="shared" si="1"/>
        <v>6.285714285714286</v>
      </c>
      <c r="Z49" s="34">
        <f t="shared" si="3"/>
        <v>38568.417815286055</v>
      </c>
      <c r="AC49" s="19">
        <f t="shared" si="2"/>
        <v>2.7245508982035926</v>
      </c>
      <c r="AE49" s="34">
        <f t="shared" si="4"/>
        <v>105081.61740092907</v>
      </c>
    </row>
    <row r="50" spans="12:31" ht="12.75">
      <c r="L50" s="1"/>
      <c r="W50" s="1"/>
      <c r="X50">
        <v>45</v>
      </c>
      <c r="Y50" s="47">
        <f t="shared" si="1"/>
        <v>6.428571428571429</v>
      </c>
      <c r="Z50" s="34">
        <f t="shared" si="3"/>
        <v>37972.411934226395</v>
      </c>
      <c r="AC50" s="19">
        <f t="shared" si="2"/>
        <v>2.676470588235294</v>
      </c>
      <c r="AE50" s="34">
        <f t="shared" si="4"/>
        <v>101632.04370631182</v>
      </c>
    </row>
    <row r="51" spans="12:31" ht="12.75">
      <c r="L51" s="1"/>
      <c r="W51" s="1"/>
      <c r="X51">
        <v>46</v>
      </c>
      <c r="Y51" s="47">
        <f t="shared" si="1"/>
        <v>6.571428571428571</v>
      </c>
      <c r="Z51" s="34">
        <f t="shared" si="3"/>
        <v>37398.045953074994</v>
      </c>
      <c r="AC51" s="19">
        <f t="shared" si="2"/>
        <v>2.630057803468208</v>
      </c>
      <c r="AE51" s="34">
        <f t="shared" si="4"/>
        <v>98359.02259334752</v>
      </c>
    </row>
    <row r="52" spans="12:31" ht="12.75">
      <c r="L52" s="1"/>
      <c r="W52" s="1"/>
      <c r="X52">
        <v>47</v>
      </c>
      <c r="Y52" s="47">
        <f t="shared" si="1"/>
        <v>6.714285714285714</v>
      </c>
      <c r="Z52" s="34">
        <f t="shared" si="3"/>
        <v>36844.116607423144</v>
      </c>
      <c r="AC52" s="19">
        <f t="shared" si="2"/>
        <v>2.585227272727273</v>
      </c>
      <c r="AE52" s="34">
        <f t="shared" si="4"/>
        <v>95250.41509305417</v>
      </c>
    </row>
    <row r="53" spans="12:31" ht="12.75">
      <c r="L53" s="1"/>
      <c r="W53" s="1"/>
      <c r="X53">
        <v>48</v>
      </c>
      <c r="Y53" s="47">
        <f t="shared" si="1"/>
        <v>6.857142857142857</v>
      </c>
      <c r="Z53" s="34">
        <f t="shared" si="3"/>
        <v>36309.5086966136</v>
      </c>
      <c r="AC53" s="19">
        <f t="shared" si="2"/>
        <v>2.5418994413407825</v>
      </c>
      <c r="AE53" s="34">
        <f t="shared" si="4"/>
        <v>92295.11987128039</v>
      </c>
    </row>
    <row r="54" spans="12:31" ht="12.75">
      <c r="L54" s="1"/>
      <c r="W54" s="1"/>
      <c r="X54">
        <v>49</v>
      </c>
      <c r="Y54" s="47">
        <f t="shared" si="1"/>
        <v>7</v>
      </c>
      <c r="Z54" s="34">
        <f t="shared" si="3"/>
        <v>35793.187261041996</v>
      </c>
      <c r="AC54" s="19">
        <f t="shared" si="2"/>
        <v>2.5</v>
      </c>
      <c r="AE54" s="34">
        <f t="shared" si="4"/>
        <v>89482.968152605</v>
      </c>
    </row>
    <row r="55" spans="12:31" ht="12.75">
      <c r="L55" s="1"/>
      <c r="W55" s="1"/>
      <c r="X55">
        <v>50</v>
      </c>
      <c r="Y55" s="47">
        <f t="shared" si="1"/>
        <v>7.142857142857143</v>
      </c>
      <c r="Z55" s="34">
        <f t="shared" si="3"/>
        <v>35294.19055839681</v>
      </c>
      <c r="AC55" s="19">
        <f t="shared" si="2"/>
        <v>2.4594594594594597</v>
      </c>
      <c r="AE55" s="34">
        <f t="shared" si="4"/>
        <v>86804.63083281378</v>
      </c>
    </row>
    <row r="56" spans="12:31" ht="12.75">
      <c r="L56" s="1"/>
      <c r="AE56" s="77">
        <f>SUM(AE6:AE55)</f>
        <v>14110199.589645961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6"/>
  <sheetViews>
    <sheetView zoomScale="75" zoomScaleNormal="75" zoomScalePageLayoutView="0" workbookViewId="0" topLeftCell="O1">
      <selection activeCell="Z3" sqref="Z3"/>
    </sheetView>
  </sheetViews>
  <sheetFormatPr defaultColWidth="9.00390625" defaultRowHeight="12.75"/>
  <cols>
    <col min="2" max="2" width="12.875" style="17" customWidth="1"/>
    <col min="3" max="3" width="9.25390625" style="34" customWidth="1"/>
    <col min="4" max="4" width="12.625" style="0" customWidth="1"/>
    <col min="5" max="5" width="10.375" style="0" customWidth="1"/>
    <col min="6" max="6" width="16.75390625" style="0" customWidth="1"/>
    <col min="7" max="7" width="8.25390625" style="0" customWidth="1"/>
    <col min="8" max="8" width="10.875" style="19" customWidth="1"/>
    <col min="9" max="9" width="12.00390625" style="0" customWidth="1"/>
    <col min="10" max="10" width="11.625" style="0" customWidth="1"/>
    <col min="11" max="11" width="16.875" style="0" customWidth="1"/>
    <col min="12" max="12" width="12.875" style="0" customWidth="1"/>
    <col min="13" max="14" width="19.75390625" style="0" customWidth="1"/>
    <col min="16" max="16" width="10.125" style="0" customWidth="1"/>
    <col min="17" max="17" width="17.375" style="0" customWidth="1"/>
    <col min="18" max="18" width="11.25390625" style="0" customWidth="1"/>
    <col min="19" max="19" width="15.625" style="0" customWidth="1"/>
    <col min="20" max="20" width="12.00390625" style="0" customWidth="1"/>
    <col min="22" max="22" width="12.125" style="0" customWidth="1"/>
    <col min="23" max="23" width="13.875" style="0" customWidth="1"/>
    <col min="25" max="25" width="13.75390625" style="0" customWidth="1"/>
    <col min="27" max="27" width="12.125" style="0" customWidth="1"/>
    <col min="28" max="28" width="12.375" style="0" customWidth="1"/>
    <col min="30" max="30" width="12.125" style="0" customWidth="1"/>
    <col min="31" max="31" width="13.125" style="0" customWidth="1"/>
    <col min="32" max="32" width="16.00390625" style="0" customWidth="1"/>
    <col min="34" max="34" width="20.375" style="0" customWidth="1"/>
    <col min="35" max="35" width="11.875" style="0" customWidth="1"/>
  </cols>
  <sheetData>
    <row r="1" spans="1:36" ht="15" customHeight="1">
      <c r="A1" s="8" t="s">
        <v>1</v>
      </c>
      <c r="B1" s="14" t="s">
        <v>3</v>
      </c>
      <c r="C1" s="31" t="s">
        <v>7</v>
      </c>
      <c r="D1" s="11" t="s">
        <v>8</v>
      </c>
      <c r="E1" s="87" t="s">
        <v>10</v>
      </c>
      <c r="F1" s="99" t="s">
        <v>30</v>
      </c>
      <c r="G1" s="99"/>
      <c r="H1" s="20" t="s">
        <v>17</v>
      </c>
      <c r="I1" s="25" t="s">
        <v>38</v>
      </c>
      <c r="J1" s="25" t="s">
        <v>35</v>
      </c>
      <c r="K1" s="26" t="s">
        <v>36</v>
      </c>
      <c r="L1" s="29" t="s">
        <v>21</v>
      </c>
      <c r="M1" s="25" t="s">
        <v>29</v>
      </c>
      <c r="N1" s="26"/>
      <c r="O1" s="23" t="s">
        <v>0</v>
      </c>
      <c r="P1" s="18"/>
      <c r="Q1" s="6" t="s">
        <v>0</v>
      </c>
      <c r="R1" s="87" t="s">
        <v>39</v>
      </c>
      <c r="S1" s="87" t="s">
        <v>56</v>
      </c>
      <c r="T1" s="88" t="s">
        <v>17</v>
      </c>
      <c r="U1" s="88" t="s">
        <v>42</v>
      </c>
      <c r="V1" s="87" t="s">
        <v>69</v>
      </c>
      <c r="W1" s="12" t="s">
        <v>51</v>
      </c>
      <c r="X1" s="53" t="s">
        <v>1</v>
      </c>
      <c r="Y1" s="54" t="s">
        <v>3</v>
      </c>
      <c r="Z1" s="55" t="s">
        <v>7</v>
      </c>
      <c r="AA1" s="56" t="s">
        <v>8</v>
      </c>
      <c r="AB1" s="56" t="s">
        <v>10</v>
      </c>
      <c r="AC1" s="65" t="s">
        <v>17</v>
      </c>
      <c r="AD1" s="66" t="s">
        <v>38</v>
      </c>
      <c r="AE1" s="56" t="s">
        <v>39</v>
      </c>
      <c r="AF1" s="51"/>
      <c r="AG1" s="51"/>
      <c r="AH1" s="27"/>
      <c r="AJ1" s="52"/>
    </row>
    <row r="2" spans="1:36" ht="12.75">
      <c r="A2" s="9" t="s">
        <v>2</v>
      </c>
      <c r="B2" s="15" t="s">
        <v>4</v>
      </c>
      <c r="C2" s="32" t="s">
        <v>6</v>
      </c>
      <c r="D2" s="12" t="s">
        <v>9</v>
      </c>
      <c r="E2" s="88" t="s">
        <v>11</v>
      </c>
      <c r="F2" s="100" t="s">
        <v>31</v>
      </c>
      <c r="G2" s="100"/>
      <c r="H2" s="21" t="s">
        <v>18</v>
      </c>
      <c r="I2" s="23" t="s">
        <v>11</v>
      </c>
      <c r="J2" s="30" t="s">
        <v>37</v>
      </c>
      <c r="K2" s="28"/>
      <c r="L2" s="18" t="s">
        <v>22</v>
      </c>
      <c r="M2" s="23" t="s">
        <v>25</v>
      </c>
      <c r="N2" s="18"/>
      <c r="O2" s="23" t="s">
        <v>32</v>
      </c>
      <c r="P2" s="18"/>
      <c r="Q2" s="6" t="s">
        <v>60</v>
      </c>
      <c r="R2" s="88" t="s">
        <v>22</v>
      </c>
      <c r="S2" s="88" t="s">
        <v>57</v>
      </c>
      <c r="T2" s="88" t="s">
        <v>18</v>
      </c>
      <c r="U2" s="88" t="s">
        <v>6</v>
      </c>
      <c r="V2" s="88" t="s">
        <v>52</v>
      </c>
      <c r="W2" s="12" t="s">
        <v>52</v>
      </c>
      <c r="X2" s="57" t="s">
        <v>2</v>
      </c>
      <c r="Y2" s="58" t="s">
        <v>4</v>
      </c>
      <c r="Z2" s="59" t="s">
        <v>6</v>
      </c>
      <c r="AA2" s="50" t="s">
        <v>9</v>
      </c>
      <c r="AB2" s="50" t="s">
        <v>11</v>
      </c>
      <c r="AC2" s="67" t="s">
        <v>18</v>
      </c>
      <c r="AD2" s="68" t="s">
        <v>11</v>
      </c>
      <c r="AE2" s="50" t="s">
        <v>22</v>
      </c>
      <c r="AH2" s="34"/>
      <c r="AJ2" s="35"/>
    </row>
    <row r="3" spans="1:36" ht="12.75">
      <c r="A3" s="18"/>
      <c r="B3" s="15" t="s">
        <v>5</v>
      </c>
      <c r="C3" s="32" t="s">
        <v>68</v>
      </c>
      <c r="D3" s="12" t="s">
        <v>12</v>
      </c>
      <c r="E3" s="88" t="s">
        <v>15</v>
      </c>
      <c r="F3" s="100" t="s">
        <v>55</v>
      </c>
      <c r="G3" s="100"/>
      <c r="H3" s="21" t="s">
        <v>22</v>
      </c>
      <c r="I3" s="23" t="s">
        <v>20</v>
      </c>
      <c r="J3" s="11"/>
      <c r="K3" s="18" t="s">
        <v>15</v>
      </c>
      <c r="L3" s="18" t="s">
        <v>24</v>
      </c>
      <c r="M3" s="23" t="s">
        <v>26</v>
      </c>
      <c r="N3" s="18"/>
      <c r="O3" s="23" t="s">
        <v>27</v>
      </c>
      <c r="P3" s="18"/>
      <c r="Q3" s="6" t="s">
        <v>27</v>
      </c>
      <c r="R3" s="88" t="s">
        <v>40</v>
      </c>
      <c r="S3" s="88" t="s">
        <v>58</v>
      </c>
      <c r="T3" s="88" t="s">
        <v>22</v>
      </c>
      <c r="U3" s="88" t="s">
        <v>16</v>
      </c>
      <c r="V3" s="88"/>
      <c r="W3" s="12" t="s">
        <v>53</v>
      </c>
      <c r="X3" s="60"/>
      <c r="Y3" s="58" t="s">
        <v>5</v>
      </c>
      <c r="Z3" s="59" t="s">
        <v>68</v>
      </c>
      <c r="AA3" s="50" t="s">
        <v>12</v>
      </c>
      <c r="AB3" s="50" t="s">
        <v>15</v>
      </c>
      <c r="AC3" s="67" t="s">
        <v>22</v>
      </c>
      <c r="AD3" s="68" t="s">
        <v>20</v>
      </c>
      <c r="AE3" s="50" t="s">
        <v>72</v>
      </c>
      <c r="AH3" s="34"/>
      <c r="AJ3" s="35"/>
    </row>
    <row r="4" spans="1:36" ht="12.75">
      <c r="A4" s="18"/>
      <c r="B4" s="15"/>
      <c r="C4" s="32"/>
      <c r="D4" s="12" t="s">
        <v>13</v>
      </c>
      <c r="E4" s="88" t="s">
        <v>6</v>
      </c>
      <c r="F4" s="100"/>
      <c r="G4" s="100"/>
      <c r="H4" s="21"/>
      <c r="I4" s="12" t="s">
        <v>19</v>
      </c>
      <c r="J4" s="12" t="s">
        <v>20</v>
      </c>
      <c r="K4" s="6" t="s">
        <v>6</v>
      </c>
      <c r="L4" s="12" t="s">
        <v>23</v>
      </c>
      <c r="M4" s="23" t="s">
        <v>27</v>
      </c>
      <c r="N4" s="18"/>
      <c r="O4" s="23" t="s">
        <v>33</v>
      </c>
      <c r="P4" s="18"/>
      <c r="Q4" s="6" t="s">
        <v>61</v>
      </c>
      <c r="R4" s="88"/>
      <c r="S4" s="88" t="s">
        <v>59</v>
      </c>
      <c r="T4" s="88" t="s">
        <v>40</v>
      </c>
      <c r="U4" s="88" t="s">
        <v>40</v>
      </c>
      <c r="V4" s="88"/>
      <c r="W4" s="12" t="s">
        <v>54</v>
      </c>
      <c r="X4" s="60"/>
      <c r="Y4" s="58"/>
      <c r="Z4" s="59"/>
      <c r="AA4" s="50" t="s">
        <v>13</v>
      </c>
      <c r="AB4" s="50" t="s">
        <v>6</v>
      </c>
      <c r="AC4" s="67"/>
      <c r="AD4" s="50" t="s">
        <v>19</v>
      </c>
      <c r="AE4" s="50" t="s">
        <v>71</v>
      </c>
      <c r="AH4" s="34"/>
      <c r="AJ4" s="35"/>
    </row>
    <row r="5" spans="1:36" ht="13.5" thickBot="1">
      <c r="A5" s="10"/>
      <c r="B5" s="16"/>
      <c r="C5" s="33"/>
      <c r="D5" s="13" t="s">
        <v>14</v>
      </c>
      <c r="E5" s="89" t="s">
        <v>16</v>
      </c>
      <c r="F5" s="101"/>
      <c r="G5" s="101"/>
      <c r="H5" s="22"/>
      <c r="I5" s="13"/>
      <c r="J5" s="13" t="s">
        <v>22</v>
      </c>
      <c r="K5" s="7" t="s">
        <v>16</v>
      </c>
      <c r="L5" s="13" t="s">
        <v>11</v>
      </c>
      <c r="M5" s="24" t="s">
        <v>28</v>
      </c>
      <c r="N5" s="10"/>
      <c r="O5" s="24" t="s">
        <v>34</v>
      </c>
      <c r="P5" s="10"/>
      <c r="Q5" s="6" t="s">
        <v>28</v>
      </c>
      <c r="R5" s="89"/>
      <c r="S5" s="89" t="s">
        <v>22</v>
      </c>
      <c r="T5" s="89"/>
      <c r="U5" s="89"/>
      <c r="V5" s="89"/>
      <c r="W5" s="49" t="s">
        <v>65</v>
      </c>
      <c r="X5" s="61"/>
      <c r="Y5" s="62"/>
      <c r="Z5" s="63"/>
      <c r="AA5" s="64" t="s">
        <v>14</v>
      </c>
      <c r="AB5" s="64" t="s">
        <v>16</v>
      </c>
      <c r="AC5" s="69"/>
      <c r="AD5" s="64"/>
      <c r="AE5" s="64"/>
      <c r="AH5" s="34"/>
      <c r="AJ5" s="35"/>
    </row>
    <row r="6" spans="1:36" ht="12.75">
      <c r="A6">
        <v>1</v>
      </c>
      <c r="B6" s="47">
        <f aca="true" t="shared" si="0" ref="B6:B20">A6/D$6</f>
        <v>0.14285714285714285</v>
      </c>
      <c r="D6">
        <v>7</v>
      </c>
      <c r="E6" s="102">
        <v>65000</v>
      </c>
      <c r="F6" s="1">
        <v>9441858</v>
      </c>
      <c r="I6" s="103">
        <v>15</v>
      </c>
      <c r="K6" s="1"/>
      <c r="L6" s="1"/>
      <c r="M6" s="47"/>
      <c r="O6" s="17"/>
      <c r="R6" s="34">
        <v>32276.08984375</v>
      </c>
      <c r="S6" s="1">
        <v>36953.93359375</v>
      </c>
      <c r="T6" s="47">
        <v>10.513014793395996</v>
      </c>
      <c r="U6" s="34">
        <v>3194.911865234375</v>
      </c>
      <c r="V6" s="48">
        <v>24493945</v>
      </c>
      <c r="W6" s="77">
        <f>AE56</f>
        <v>13199459.144943621</v>
      </c>
      <c r="X6">
        <v>1</v>
      </c>
      <c r="Y6" s="47">
        <f aca="true" t="shared" si="1" ref="Y6:Y55">X6/AA$6</f>
        <v>0.14285714285714285</v>
      </c>
      <c r="Z6" s="34">
        <f>(AB$6*POWER(Y6,AB$7))/(AB$8*POWER(Y6,AB$9)+AB$10)</f>
        <v>2422.217162104841</v>
      </c>
      <c r="AA6">
        <v>7</v>
      </c>
      <c r="AB6" s="80">
        <f>E6</f>
        <v>65000</v>
      </c>
      <c r="AC6" s="19">
        <f aca="true" t="shared" si="2" ref="AC6:AC55">AD$6/(AD$7*Y6+AD$8)</f>
        <v>13.291139240506329</v>
      </c>
      <c r="AD6">
        <f>I6</f>
        <v>15</v>
      </c>
      <c r="AE6" s="34">
        <f>Z6*AC6</f>
        <v>32194.025572279534</v>
      </c>
      <c r="AH6" s="34"/>
      <c r="AJ6" s="1"/>
    </row>
    <row r="7" spans="1:36" ht="12.75">
      <c r="A7">
        <v>2</v>
      </c>
      <c r="B7" s="47">
        <f t="shared" si="0"/>
        <v>0.2857142857142857</v>
      </c>
      <c r="E7" s="102">
        <v>2.4</v>
      </c>
      <c r="F7" s="1">
        <v>9992516</v>
      </c>
      <c r="I7" s="102">
        <v>0.9</v>
      </c>
      <c r="K7" s="1"/>
      <c r="L7" s="1"/>
      <c r="M7" s="47"/>
      <c r="O7" s="17"/>
      <c r="R7" s="34">
        <v>150512.765625</v>
      </c>
      <c r="S7" s="1">
        <v>158299.71875</v>
      </c>
      <c r="T7" s="47">
        <v>10.198965072631836</v>
      </c>
      <c r="U7" s="34">
        <v>14400.41015625</v>
      </c>
      <c r="W7" s="1"/>
      <c r="X7">
        <v>2</v>
      </c>
      <c r="Y7" s="47">
        <f t="shared" si="1"/>
        <v>0.2857142857142857</v>
      </c>
      <c r="Z7" s="34">
        <f aca="true" t="shared" si="3" ref="Z7:Z55">(AB$6*POWER(Y7,AB$7))/(AB$8*POWER(Y7,AB$9)+AB$10)</f>
        <v>12285.977425264473</v>
      </c>
      <c r="AB7" s="80">
        <f>E7</f>
        <v>2.4</v>
      </c>
      <c r="AC7" s="19">
        <f t="shared" si="2"/>
        <v>11.931818181818182</v>
      </c>
      <c r="AD7">
        <f>I7</f>
        <v>0.9</v>
      </c>
      <c r="AE7" s="34">
        <f aca="true" t="shared" si="4" ref="AE7:AE55">Z7*AC7</f>
        <v>146594.04882417838</v>
      </c>
      <c r="AF7" s="19"/>
      <c r="AH7" s="34"/>
      <c r="AJ7" s="1"/>
    </row>
    <row r="8" spans="1:36" ht="12.75">
      <c r="A8">
        <v>3</v>
      </c>
      <c r="B8" s="47">
        <f t="shared" si="0"/>
        <v>0.42857142857142855</v>
      </c>
      <c r="E8" s="102">
        <v>0.5</v>
      </c>
      <c r="F8" s="1">
        <v>9507028</v>
      </c>
      <c r="I8" s="103">
        <v>1</v>
      </c>
      <c r="K8" s="1"/>
      <c r="L8" s="1"/>
      <c r="M8" s="47"/>
      <c r="O8" s="17"/>
      <c r="R8" s="34">
        <v>270687.9375</v>
      </c>
      <c r="S8" s="1">
        <v>306755.75</v>
      </c>
      <c r="T8" s="47">
        <v>8.95702838897705</v>
      </c>
      <c r="U8" s="34">
        <v>32021.708984375</v>
      </c>
      <c r="W8" s="1"/>
      <c r="X8">
        <v>3</v>
      </c>
      <c r="Y8" s="47">
        <f t="shared" si="1"/>
        <v>0.42857142857142855</v>
      </c>
      <c r="Z8" s="34">
        <f t="shared" si="3"/>
        <v>29399.008008414232</v>
      </c>
      <c r="AB8" s="80">
        <f>E8</f>
        <v>0.5</v>
      </c>
      <c r="AC8" s="19">
        <f t="shared" si="2"/>
        <v>10.824742268041238</v>
      </c>
      <c r="AD8" s="19">
        <f>I8</f>
        <v>1</v>
      </c>
      <c r="AE8" s="34">
        <f t="shared" si="4"/>
        <v>318236.6846271644</v>
      </c>
      <c r="AF8" s="19"/>
      <c r="AH8" s="34"/>
      <c r="AJ8" s="1"/>
    </row>
    <row r="9" spans="1:36" ht="13.5" thickBot="1">
      <c r="A9">
        <v>4</v>
      </c>
      <c r="B9" s="47">
        <f t="shared" si="0"/>
        <v>0.5714285714285714</v>
      </c>
      <c r="E9" s="100">
        <v>3</v>
      </c>
      <c r="K9" s="1"/>
      <c r="L9" s="1"/>
      <c r="M9" s="47"/>
      <c r="O9" s="94"/>
      <c r="R9" s="34">
        <v>440576.34375</v>
      </c>
      <c r="S9" s="1">
        <v>470436.9375</v>
      </c>
      <c r="T9" s="47">
        <v>8.65441608428955</v>
      </c>
      <c r="U9" s="34">
        <v>50549.87890625</v>
      </c>
      <c r="W9" s="1"/>
      <c r="X9">
        <v>4</v>
      </c>
      <c r="Y9" s="47">
        <f t="shared" si="1"/>
        <v>0.5714285714285714</v>
      </c>
      <c r="Z9" s="34">
        <f t="shared" si="3"/>
        <v>49425.9748714455</v>
      </c>
      <c r="AB9" s="85">
        <f>E9</f>
        <v>3</v>
      </c>
      <c r="AC9" s="19">
        <f t="shared" si="2"/>
        <v>9.90566037735849</v>
      </c>
      <c r="AE9" s="34">
        <f t="shared" si="4"/>
        <v>489596.92089639406</v>
      </c>
      <c r="AF9" s="19"/>
      <c r="AH9" s="34"/>
      <c r="AJ9" s="1"/>
    </row>
    <row r="10" spans="1:36" ht="15.75">
      <c r="A10">
        <v>5</v>
      </c>
      <c r="B10" s="47">
        <f t="shared" si="0"/>
        <v>0.7142857142857143</v>
      </c>
      <c r="E10" s="100">
        <v>0.25</v>
      </c>
      <c r="G10" t="s">
        <v>41</v>
      </c>
      <c r="I10" s="38" t="s">
        <v>43</v>
      </c>
      <c r="J10" s="39"/>
      <c r="K10" s="40"/>
      <c r="L10" s="1"/>
      <c r="M10" s="47"/>
      <c r="R10" s="34">
        <v>522226.65625</v>
      </c>
      <c r="S10" s="1">
        <v>564886.9375</v>
      </c>
      <c r="T10" s="47">
        <v>8.008103370666504</v>
      </c>
      <c r="U10" s="34">
        <v>65386.64453125</v>
      </c>
      <c r="W10" s="1"/>
      <c r="X10">
        <v>5</v>
      </c>
      <c r="Y10" s="47">
        <f t="shared" si="1"/>
        <v>0.7142857142857143</v>
      </c>
      <c r="Z10" s="34">
        <f t="shared" si="3"/>
        <v>67066.47631398807</v>
      </c>
      <c r="AB10" s="85">
        <f>E10</f>
        <v>0.25</v>
      </c>
      <c r="AC10" s="19">
        <f t="shared" si="2"/>
        <v>9.130434782608695</v>
      </c>
      <c r="AD10" s="42"/>
      <c r="AE10" s="34">
        <f t="shared" si="4"/>
        <v>612346.0880842388</v>
      </c>
      <c r="AF10" s="19"/>
      <c r="AH10" s="34"/>
      <c r="AJ10" s="1"/>
    </row>
    <row r="11" spans="1:36" ht="15.75">
      <c r="A11">
        <v>6</v>
      </c>
      <c r="B11" s="47">
        <f t="shared" si="0"/>
        <v>0.8571428571428571</v>
      </c>
      <c r="I11" s="41" t="s">
        <v>44</v>
      </c>
      <c r="J11" s="42"/>
      <c r="K11" s="43"/>
      <c r="L11" s="1"/>
      <c r="M11" s="47"/>
      <c r="O11" s="27"/>
      <c r="R11" s="34">
        <v>558216</v>
      </c>
      <c r="S11" s="1">
        <v>604634.1875</v>
      </c>
      <c r="T11" s="47">
        <v>7.500825881958008</v>
      </c>
      <c r="U11" s="34">
        <v>74638.2578125</v>
      </c>
      <c r="W11" s="1"/>
      <c r="X11">
        <v>6</v>
      </c>
      <c r="Y11" s="47">
        <f t="shared" si="1"/>
        <v>0.8571428571428571</v>
      </c>
      <c r="Z11" s="34">
        <f t="shared" si="3"/>
        <v>79486.51759217224</v>
      </c>
      <c r="AC11" s="19">
        <f t="shared" si="2"/>
        <v>8.467741935483872</v>
      </c>
      <c r="AD11" s="42"/>
      <c r="AE11" s="34">
        <f t="shared" si="4"/>
        <v>673071.3183208134</v>
      </c>
      <c r="AF11" s="19"/>
      <c r="AH11" s="34"/>
      <c r="AJ11" s="1"/>
    </row>
    <row r="12" spans="1:36" ht="15.75" customHeight="1">
      <c r="A12">
        <v>7</v>
      </c>
      <c r="B12" s="47">
        <f t="shared" si="0"/>
        <v>1</v>
      </c>
      <c r="I12" s="70" t="s">
        <v>48</v>
      </c>
      <c r="J12" s="44"/>
      <c r="K12" s="82"/>
      <c r="L12" s="1"/>
      <c r="M12" s="47"/>
      <c r="R12" s="34">
        <v>564138.6875</v>
      </c>
      <c r="S12" s="1">
        <v>605381.875</v>
      </c>
      <c r="T12" s="47">
        <v>7.1035685539245605</v>
      </c>
      <c r="U12" s="34">
        <v>77864.1328125</v>
      </c>
      <c r="W12" s="1"/>
      <c r="X12">
        <v>7</v>
      </c>
      <c r="Y12" s="47">
        <f t="shared" si="1"/>
        <v>1</v>
      </c>
      <c r="Z12" s="34">
        <f t="shared" si="3"/>
        <v>86666.66666666667</v>
      </c>
      <c r="AC12" s="19">
        <f t="shared" si="2"/>
        <v>7.894736842105264</v>
      </c>
      <c r="AD12" s="45"/>
      <c r="AE12" s="34">
        <f t="shared" si="4"/>
        <v>684210.5263157896</v>
      </c>
      <c r="AF12" s="19"/>
      <c r="AH12" s="34"/>
      <c r="AJ12" s="1"/>
    </row>
    <row r="13" spans="1:36" ht="15">
      <c r="A13">
        <v>8</v>
      </c>
      <c r="B13" s="47">
        <f t="shared" si="0"/>
        <v>1.1428571428571428</v>
      </c>
      <c r="I13" s="71" t="s">
        <v>45</v>
      </c>
      <c r="J13" s="45"/>
      <c r="K13" s="72"/>
      <c r="L13" s="1"/>
      <c r="M13" s="47"/>
      <c r="N13" s="121" t="s">
        <v>76</v>
      </c>
      <c r="R13" s="34">
        <v>487724.09375</v>
      </c>
      <c r="S13" s="1">
        <v>555092.5</v>
      </c>
      <c r="T13" s="47">
        <v>6.450350761413574</v>
      </c>
      <c r="U13" s="34">
        <v>80091.734375</v>
      </c>
      <c r="W13" s="1"/>
      <c r="X13">
        <v>8</v>
      </c>
      <c r="Y13" s="47">
        <f t="shared" si="1"/>
        <v>1.1428571428571428</v>
      </c>
      <c r="Z13" s="34">
        <f t="shared" si="3"/>
        <v>89883.42776852027</v>
      </c>
      <c r="AC13" s="19">
        <f t="shared" si="2"/>
        <v>7.394366197183099</v>
      </c>
      <c r="AD13" s="45"/>
      <c r="AE13" s="34">
        <f t="shared" si="4"/>
        <v>664630.9799784949</v>
      </c>
      <c r="AF13" s="19"/>
      <c r="AH13" s="34"/>
      <c r="AJ13" s="1"/>
    </row>
    <row r="14" spans="1:36" ht="15">
      <c r="A14">
        <v>9</v>
      </c>
      <c r="B14" s="47">
        <f t="shared" si="0"/>
        <v>1.2857142857142858</v>
      </c>
      <c r="I14" s="71" t="s">
        <v>46</v>
      </c>
      <c r="J14" s="45"/>
      <c r="K14" s="72"/>
      <c r="L14" s="1"/>
      <c r="M14" s="47"/>
      <c r="N14" s="122" t="s">
        <v>77</v>
      </c>
      <c r="R14" s="34">
        <v>479031.5</v>
      </c>
      <c r="S14" s="1">
        <v>528259.625</v>
      </c>
      <c r="T14" s="47">
        <v>6.241300106048584</v>
      </c>
      <c r="U14" s="34">
        <v>78024.671875</v>
      </c>
      <c r="W14" s="1"/>
      <c r="X14">
        <v>9</v>
      </c>
      <c r="Y14" s="47">
        <f t="shared" si="1"/>
        <v>1.2857142857142858</v>
      </c>
      <c r="Z14" s="34">
        <f t="shared" si="3"/>
        <v>90510.8163170465</v>
      </c>
      <c r="AC14" s="19">
        <f t="shared" si="2"/>
        <v>6.953642384105959</v>
      </c>
      <c r="AD14" s="45"/>
      <c r="AE14" s="34">
        <f t="shared" si="4"/>
        <v>629379.8485622437</v>
      </c>
      <c r="AF14" s="19"/>
      <c r="AH14" s="34"/>
      <c r="AJ14" s="1"/>
    </row>
    <row r="15" spans="1:36" ht="15.75" thickBot="1">
      <c r="A15">
        <v>10</v>
      </c>
      <c r="B15" s="47">
        <f t="shared" si="0"/>
        <v>1.4285714285714286</v>
      </c>
      <c r="I15" s="76" t="s">
        <v>47</v>
      </c>
      <c r="J15" s="75"/>
      <c r="K15" s="36"/>
      <c r="L15" s="1"/>
      <c r="M15" s="47"/>
      <c r="N15" s="123" t="s">
        <v>64</v>
      </c>
      <c r="R15" s="34">
        <v>458812.375</v>
      </c>
      <c r="S15" s="1">
        <v>494125.71875</v>
      </c>
      <c r="T15" s="47">
        <v>6.023614883422852</v>
      </c>
      <c r="U15" s="34">
        <v>75636.359375</v>
      </c>
      <c r="W15" s="1"/>
      <c r="X15">
        <v>10</v>
      </c>
      <c r="Y15" s="47">
        <f t="shared" si="1"/>
        <v>1.4285714285714286</v>
      </c>
      <c r="Z15" s="34">
        <f t="shared" si="3"/>
        <v>89590.07153917938</v>
      </c>
      <c r="AC15" s="19">
        <f t="shared" si="2"/>
        <v>6.5625</v>
      </c>
      <c r="AD15" s="45"/>
      <c r="AE15" s="34">
        <f t="shared" si="4"/>
        <v>587934.8444758647</v>
      </c>
      <c r="AF15" s="19"/>
      <c r="AH15" s="34"/>
      <c r="AJ15" s="1"/>
    </row>
    <row r="16" spans="1:34" ht="15.75" customHeight="1">
      <c r="A16">
        <v>11</v>
      </c>
      <c r="B16" s="47">
        <f t="shared" si="0"/>
        <v>1.5714285714285714</v>
      </c>
      <c r="E16" s="2"/>
      <c r="I16" s="73" t="s">
        <v>49</v>
      </c>
      <c r="J16" s="45"/>
      <c r="K16" s="83"/>
      <c r="L16" s="109"/>
      <c r="M16" s="93"/>
      <c r="N16" s="112"/>
      <c r="Q16" s="17"/>
      <c r="R16" s="34">
        <v>437067.6875</v>
      </c>
      <c r="S16" s="1">
        <v>459701.875</v>
      </c>
      <c r="T16" s="47">
        <v>5.827795505523682</v>
      </c>
      <c r="U16" s="34">
        <v>72626.4609375</v>
      </c>
      <c r="W16" s="1"/>
      <c r="X16">
        <v>11</v>
      </c>
      <c r="Y16" s="47">
        <f t="shared" si="1"/>
        <v>1.5714285714285714</v>
      </c>
      <c r="Z16" s="34">
        <f t="shared" si="3"/>
        <v>87807.2023146687</v>
      </c>
      <c r="AC16" s="19">
        <f t="shared" si="2"/>
        <v>6.213017751479289</v>
      </c>
      <c r="AE16" s="34">
        <f t="shared" si="4"/>
        <v>545547.70668877</v>
      </c>
      <c r="AF16" s="19"/>
      <c r="AH16" s="34"/>
    </row>
    <row r="17" spans="1:34" ht="12.75">
      <c r="A17">
        <v>12</v>
      </c>
      <c r="B17" s="47">
        <f t="shared" si="0"/>
        <v>1.7142857142857142</v>
      </c>
      <c r="I17" s="73" t="s">
        <v>45</v>
      </c>
      <c r="J17" s="45"/>
      <c r="K17" s="72"/>
      <c r="L17" s="109"/>
      <c r="N17" s="112"/>
      <c r="Q17" s="17"/>
      <c r="R17" s="34">
        <v>387961.28125</v>
      </c>
      <c r="S17" s="1">
        <v>415377.71875</v>
      </c>
      <c r="T17" s="47">
        <v>5.497448921203613</v>
      </c>
      <c r="U17" s="34">
        <v>70323.625</v>
      </c>
      <c r="W17" s="1"/>
      <c r="X17">
        <v>12</v>
      </c>
      <c r="Y17" s="47">
        <f t="shared" si="1"/>
        <v>1.7142857142857142</v>
      </c>
      <c r="Z17" s="34">
        <f t="shared" si="3"/>
        <v>85585.04215958048</v>
      </c>
      <c r="AC17" s="19">
        <f t="shared" si="2"/>
        <v>5.898876404494382</v>
      </c>
      <c r="AE17" s="34">
        <f t="shared" si="4"/>
        <v>504855.58577280625</v>
      </c>
      <c r="AH17" s="34"/>
    </row>
    <row r="18" spans="1:31" ht="13.5" thickBot="1">
      <c r="A18">
        <v>13</v>
      </c>
      <c r="B18" s="47">
        <f t="shared" si="0"/>
        <v>1.8571428571428572</v>
      </c>
      <c r="I18" s="74" t="s">
        <v>50</v>
      </c>
      <c r="J18" s="75"/>
      <c r="K18" s="36"/>
      <c r="L18" s="109"/>
      <c r="N18" s="112"/>
      <c r="Q18" s="17"/>
      <c r="R18" s="34">
        <v>372992.53125</v>
      </c>
      <c r="S18" s="1">
        <v>387610.09375</v>
      </c>
      <c r="T18" s="47">
        <v>5.363774299621582</v>
      </c>
      <c r="U18" s="34">
        <v>67070.4921875</v>
      </c>
      <c r="W18" s="1"/>
      <c r="X18">
        <v>13</v>
      </c>
      <c r="Y18" s="47">
        <f t="shared" si="1"/>
        <v>1.8571428571428572</v>
      </c>
      <c r="Z18" s="34">
        <f t="shared" si="3"/>
        <v>83175.00445220081</v>
      </c>
      <c r="AC18" s="19">
        <f t="shared" si="2"/>
        <v>5.614973262032085</v>
      </c>
      <c r="AE18" s="34">
        <f t="shared" si="4"/>
        <v>467025.4260685072</v>
      </c>
    </row>
    <row r="19" spans="1:31" ht="12.75">
      <c r="A19">
        <v>14</v>
      </c>
      <c r="B19" s="47">
        <f t="shared" si="0"/>
        <v>2</v>
      </c>
      <c r="I19" s="78" t="s">
        <v>62</v>
      </c>
      <c r="J19" s="3"/>
      <c r="K19" s="79"/>
      <c r="L19" s="109"/>
      <c r="N19" s="112"/>
      <c r="Q19" s="17"/>
      <c r="R19" s="34">
        <v>323540.6875</v>
      </c>
      <c r="S19" s="1">
        <v>347498.0625</v>
      </c>
      <c r="T19" s="47">
        <v>5.028763294219971</v>
      </c>
      <c r="U19" s="34">
        <v>63382.234375</v>
      </c>
      <c r="W19" s="1"/>
      <c r="X19">
        <v>14</v>
      </c>
      <c r="Y19" s="47">
        <f t="shared" si="1"/>
        <v>2</v>
      </c>
      <c r="Z19" s="34">
        <f t="shared" si="3"/>
        <v>80722.83689434176</v>
      </c>
      <c r="AC19" s="19">
        <f t="shared" si="2"/>
        <v>5.357142857142858</v>
      </c>
      <c r="AE19" s="34">
        <f t="shared" si="4"/>
        <v>432443.7690768309</v>
      </c>
    </row>
    <row r="20" spans="1:31" ht="12.75">
      <c r="A20">
        <v>15</v>
      </c>
      <c r="B20" s="47">
        <f t="shared" si="0"/>
        <v>2.142857142857143</v>
      </c>
      <c r="I20" s="73" t="s">
        <v>45</v>
      </c>
      <c r="J20" s="4"/>
      <c r="K20" s="72"/>
      <c r="L20" s="109"/>
      <c r="N20" s="112"/>
      <c r="Q20" s="17"/>
      <c r="R20" s="34">
        <v>299701.625</v>
      </c>
      <c r="S20" s="1">
        <v>320270.875</v>
      </c>
      <c r="T20" s="47">
        <v>4.843887805938721</v>
      </c>
      <c r="U20" s="34">
        <v>59747.81640625</v>
      </c>
      <c r="W20" s="1"/>
      <c r="X20">
        <v>15</v>
      </c>
      <c r="Y20" s="47">
        <f t="shared" si="1"/>
        <v>2.142857142857143</v>
      </c>
      <c r="Z20" s="34">
        <f t="shared" si="3"/>
        <v>78310.72304967679</v>
      </c>
      <c r="AC20" s="19">
        <f t="shared" si="2"/>
        <v>5.121951219512194</v>
      </c>
      <c r="AE20" s="34">
        <f t="shared" si="4"/>
        <v>401103.7034251737</v>
      </c>
    </row>
    <row r="21" spans="9:31" ht="12.75">
      <c r="I21" s="73" t="s">
        <v>63</v>
      </c>
      <c r="J21" s="4"/>
      <c r="K21" s="72"/>
      <c r="L21" s="1"/>
      <c r="Q21" s="94"/>
      <c r="S21" s="34"/>
      <c r="W21" s="1"/>
      <c r="X21">
        <v>16</v>
      </c>
      <c r="Y21" s="47">
        <f t="shared" si="1"/>
        <v>2.2857142857142856</v>
      </c>
      <c r="Z21" s="34">
        <f t="shared" si="3"/>
        <v>75983.02944652509</v>
      </c>
      <c r="AC21" s="19">
        <f t="shared" si="2"/>
        <v>4.906542056074767</v>
      </c>
      <c r="AE21" s="34">
        <f t="shared" si="4"/>
        <v>372813.9295273428</v>
      </c>
    </row>
    <row r="22" spans="9:31" ht="16.5" thickBot="1">
      <c r="I22" s="74" t="s">
        <v>64</v>
      </c>
      <c r="J22" s="5"/>
      <c r="K22" s="84"/>
      <c r="L22" s="1"/>
      <c r="W22" s="1"/>
      <c r="X22">
        <v>17</v>
      </c>
      <c r="Y22" s="47">
        <f t="shared" si="1"/>
        <v>2.4285714285714284</v>
      </c>
      <c r="Z22" s="34">
        <f t="shared" si="3"/>
        <v>73761.77108325591</v>
      </c>
      <c r="AC22" s="19">
        <f t="shared" si="2"/>
        <v>4.708520179372198</v>
      </c>
      <c r="AE22" s="34">
        <f t="shared" si="4"/>
        <v>347308.78761174314</v>
      </c>
    </row>
    <row r="23" spans="9:31" ht="12.75">
      <c r="I23" s="73" t="s">
        <v>66</v>
      </c>
      <c r="L23" s="1"/>
      <c r="N23" s="2"/>
      <c r="W23" s="1"/>
      <c r="X23">
        <v>18</v>
      </c>
      <c r="Y23" s="47">
        <f t="shared" si="1"/>
        <v>2.5714285714285716</v>
      </c>
      <c r="Z23" s="34">
        <f t="shared" si="3"/>
        <v>71655.85354932296</v>
      </c>
      <c r="AC23" s="19">
        <f t="shared" si="2"/>
        <v>4.525862068965517</v>
      </c>
      <c r="AE23" s="34">
        <f t="shared" si="4"/>
        <v>324304.5095982289</v>
      </c>
    </row>
    <row r="24" spans="9:31" ht="12.75">
      <c r="I24" s="73" t="s">
        <v>67</v>
      </c>
      <c r="K24" s="86"/>
      <c r="L24" s="1"/>
      <c r="W24" s="1"/>
      <c r="X24">
        <v>19</v>
      </c>
      <c r="Y24" s="47">
        <f t="shared" si="1"/>
        <v>2.7142857142857144</v>
      </c>
      <c r="Z24" s="34">
        <f t="shared" si="3"/>
        <v>69666.59843242577</v>
      </c>
      <c r="AC24" s="19">
        <f t="shared" si="2"/>
        <v>4.356846473029045</v>
      </c>
      <c r="AE24" s="34">
        <f t="shared" si="4"/>
        <v>303526.673668245</v>
      </c>
    </row>
    <row r="25" spans="12:31" ht="13.5" thickBot="1">
      <c r="L25" s="1"/>
      <c r="W25" s="1"/>
      <c r="X25">
        <v>20</v>
      </c>
      <c r="Y25" s="47">
        <f t="shared" si="1"/>
        <v>2.857142857142857</v>
      </c>
      <c r="Z25" s="34">
        <f t="shared" si="3"/>
        <v>67791.05315581827</v>
      </c>
      <c r="AC25" s="19">
        <f t="shared" si="2"/>
        <v>4.2</v>
      </c>
      <c r="AE25" s="34">
        <f t="shared" si="4"/>
        <v>284722.42325443676</v>
      </c>
    </row>
    <row r="26" spans="9:31" ht="16.5" thickBot="1">
      <c r="I26" s="131" t="s">
        <v>88</v>
      </c>
      <c r="J26" s="132"/>
      <c r="L26" s="1"/>
      <c r="W26" s="1"/>
      <c r="X26">
        <v>21</v>
      </c>
      <c r="Y26" s="47">
        <f t="shared" si="1"/>
        <v>3</v>
      </c>
      <c r="Z26" s="34">
        <f t="shared" si="3"/>
        <v>66023.97532658077</v>
      </c>
      <c r="AC26" s="19">
        <f t="shared" si="2"/>
        <v>4.0540540540540535</v>
      </c>
      <c r="AE26" s="34">
        <f t="shared" si="4"/>
        <v>267664.7648374896</v>
      </c>
    </row>
    <row r="27" spans="9:31" ht="16.5" thickBot="1">
      <c r="I27" s="133"/>
      <c r="J27" s="134"/>
      <c r="L27" s="1"/>
      <c r="W27" s="1"/>
      <c r="X27">
        <v>22</v>
      </c>
      <c r="Y27" s="47">
        <f t="shared" si="1"/>
        <v>3.142857142857143</v>
      </c>
      <c r="Z27" s="34">
        <f t="shared" si="3"/>
        <v>64359.01949655887</v>
      </c>
      <c r="AC27" s="19">
        <f t="shared" si="2"/>
        <v>3.917910447761194</v>
      </c>
      <c r="AE27" s="34">
        <f t="shared" si="4"/>
        <v>252152.87489323437</v>
      </c>
    </row>
    <row r="28" spans="12:31" ht="15.75">
      <c r="L28" s="1"/>
      <c r="N28" s="37"/>
      <c r="O28" s="4"/>
      <c r="P28" s="4"/>
      <c r="R28" s="4"/>
      <c r="W28" s="1"/>
      <c r="X28">
        <v>23</v>
      </c>
      <c r="Y28" s="47">
        <f t="shared" si="1"/>
        <v>3.2857142857142856</v>
      </c>
      <c r="Z28" s="34">
        <f t="shared" si="3"/>
        <v>62789.44109849869</v>
      </c>
      <c r="AC28" s="19">
        <f t="shared" si="2"/>
        <v>3.790613718411552</v>
      </c>
      <c r="AE28" s="34">
        <f t="shared" si="4"/>
        <v>238010.51679936325</v>
      </c>
    </row>
    <row r="29" spans="12:31" ht="12.75">
      <c r="L29" s="1"/>
      <c r="N29" s="4"/>
      <c r="O29" s="4"/>
      <c r="P29" s="4"/>
      <c r="R29" s="4"/>
      <c r="W29" s="1"/>
      <c r="X29">
        <v>24</v>
      </c>
      <c r="Y29" s="47">
        <f t="shared" si="1"/>
        <v>3.4285714285714284</v>
      </c>
      <c r="Z29" s="34">
        <f t="shared" si="3"/>
        <v>61308.50666553386</v>
      </c>
      <c r="AC29" s="19">
        <f t="shared" si="2"/>
        <v>3.6713286713286717</v>
      </c>
      <c r="AE29" s="34">
        <f t="shared" si="4"/>
        <v>225083.67831751943</v>
      </c>
    </row>
    <row r="30" spans="12:31" ht="12.75">
      <c r="L30" s="1"/>
      <c r="N30" s="4"/>
      <c r="O30" s="4"/>
      <c r="P30" s="4"/>
      <c r="R30" s="46"/>
      <c r="W30" s="1"/>
      <c r="X30">
        <v>25</v>
      </c>
      <c r="Y30" s="47">
        <f t="shared" si="1"/>
        <v>3.5714285714285716</v>
      </c>
      <c r="Z30" s="34">
        <f t="shared" si="3"/>
        <v>59909.72489318417</v>
      </c>
      <c r="AC30" s="19">
        <f t="shared" si="2"/>
        <v>3.559322033898305</v>
      </c>
      <c r="AE30" s="34">
        <f t="shared" si="4"/>
        <v>213238.0038570962</v>
      </c>
    </row>
    <row r="31" spans="12:31" ht="12.75">
      <c r="L31" s="1"/>
      <c r="N31" s="4"/>
      <c r="O31" s="4"/>
      <c r="P31" s="4"/>
      <c r="R31" s="4"/>
      <c r="W31" s="1"/>
      <c r="X31">
        <v>26</v>
      </c>
      <c r="Y31" s="47">
        <f t="shared" si="1"/>
        <v>3.7142857142857144</v>
      </c>
      <c r="Z31" s="34">
        <f t="shared" si="3"/>
        <v>58586.96849531975</v>
      </c>
      <c r="AC31" s="19">
        <f t="shared" si="2"/>
        <v>3.453947368421052</v>
      </c>
      <c r="AE31" s="34">
        <f t="shared" si="4"/>
        <v>202356.30565817675</v>
      </c>
    </row>
    <row r="32" spans="12:31" ht="12.75">
      <c r="L32" s="1"/>
      <c r="N32" s="4"/>
      <c r="O32" s="4"/>
      <c r="P32" s="4"/>
      <c r="R32" s="4"/>
      <c r="W32" s="1"/>
      <c r="X32">
        <v>27</v>
      </c>
      <c r="Y32" s="47">
        <f t="shared" si="1"/>
        <v>3.857142857142857</v>
      </c>
      <c r="Z32" s="34">
        <f t="shared" si="3"/>
        <v>57334.529862626834</v>
      </c>
      <c r="AC32" s="19">
        <f t="shared" si="2"/>
        <v>3.3546325878594248</v>
      </c>
      <c r="AE32" s="34">
        <f t="shared" si="4"/>
        <v>192336.28228676732</v>
      </c>
    </row>
    <row r="33" spans="12:31" ht="12.75">
      <c r="L33" s="1"/>
      <c r="N33" s="4"/>
      <c r="O33" s="4"/>
      <c r="P33" s="4"/>
      <c r="R33" s="35"/>
      <c r="W33" s="1"/>
      <c r="X33">
        <v>28</v>
      </c>
      <c r="Y33" s="47">
        <f t="shared" si="1"/>
        <v>4</v>
      </c>
      <c r="Z33" s="34">
        <f t="shared" si="3"/>
        <v>56147.13710561049</v>
      </c>
      <c r="AC33" s="19">
        <f t="shared" si="2"/>
        <v>3.2608695652173916</v>
      </c>
      <c r="AE33" s="34">
        <f t="shared" si="4"/>
        <v>183088.49056177336</v>
      </c>
    </row>
    <row r="34" spans="12:31" ht="12.75">
      <c r="L34" s="1"/>
      <c r="W34" s="1"/>
      <c r="X34">
        <v>29</v>
      </c>
      <c r="Y34" s="47">
        <f t="shared" si="1"/>
        <v>4.142857142857143</v>
      </c>
      <c r="Z34" s="34">
        <f t="shared" si="3"/>
        <v>55019.94696073675</v>
      </c>
      <c r="AC34" s="19">
        <f t="shared" si="2"/>
        <v>3.172205438066465</v>
      </c>
      <c r="AE34" s="34">
        <f t="shared" si="4"/>
        <v>174534.57495097758</v>
      </c>
    </row>
    <row r="35" spans="12:31" ht="12.75">
      <c r="L35" s="1"/>
      <c r="W35" s="1"/>
      <c r="X35">
        <v>30</v>
      </c>
      <c r="Y35" s="47">
        <f t="shared" si="1"/>
        <v>4.285714285714286</v>
      </c>
      <c r="Z35" s="34">
        <f t="shared" si="3"/>
        <v>53948.52477508117</v>
      </c>
      <c r="AC35" s="19">
        <f t="shared" si="2"/>
        <v>3.0882352941176467</v>
      </c>
      <c r="AE35" s="34">
        <f t="shared" si="4"/>
        <v>166605.73827598593</v>
      </c>
    </row>
    <row r="36" spans="12:31" ht="12.75">
      <c r="L36" s="1"/>
      <c r="W36" s="1"/>
      <c r="X36">
        <v>31</v>
      </c>
      <c r="Y36" s="47">
        <f t="shared" si="1"/>
        <v>4.428571428571429</v>
      </c>
      <c r="Z36" s="34">
        <f t="shared" si="3"/>
        <v>52928.81787672899</v>
      </c>
      <c r="AC36" s="19">
        <f t="shared" si="2"/>
        <v>3.0085959885386817</v>
      </c>
      <c r="AE36" s="34">
        <f t="shared" si="4"/>
        <v>159241.42914202128</v>
      </c>
    </row>
    <row r="37" spans="12:31" ht="12.75">
      <c r="L37" s="1"/>
      <c r="W37" s="1"/>
      <c r="X37">
        <v>32</v>
      </c>
      <c r="Y37" s="47">
        <f t="shared" si="1"/>
        <v>4.571428571428571</v>
      </c>
      <c r="Z37" s="34">
        <f t="shared" si="3"/>
        <v>51957.12618761048</v>
      </c>
      <c r="AC37" s="19">
        <f t="shared" si="2"/>
        <v>2.932960893854749</v>
      </c>
      <c r="AE37" s="34">
        <f t="shared" si="4"/>
        <v>152388.21926533803</v>
      </c>
    </row>
    <row r="38" spans="12:31" ht="12.75">
      <c r="L38" s="1"/>
      <c r="W38" s="1"/>
      <c r="X38">
        <v>33</v>
      </c>
      <c r="Y38" s="47">
        <f t="shared" si="1"/>
        <v>4.714285714285714</v>
      </c>
      <c r="Z38" s="34">
        <f t="shared" si="3"/>
        <v>51030.0723944458</v>
      </c>
      <c r="AC38" s="19">
        <f t="shared" si="2"/>
        <v>2.861035422343324</v>
      </c>
      <c r="AE38" s="34">
        <f t="shared" si="4"/>
        <v>145998.84472525364</v>
      </c>
    </row>
    <row r="39" spans="12:31" ht="12.75">
      <c r="L39" s="1"/>
      <c r="W39" s="1"/>
      <c r="X39">
        <v>34</v>
      </c>
      <c r="Y39" s="47">
        <f t="shared" si="1"/>
        <v>4.857142857142857</v>
      </c>
      <c r="Z39" s="34">
        <f t="shared" si="3"/>
        <v>50144.573024128076</v>
      </c>
      <c r="AC39" s="19">
        <f t="shared" si="2"/>
        <v>2.792553191489362</v>
      </c>
      <c r="AE39" s="34">
        <f t="shared" si="4"/>
        <v>140031.38743440024</v>
      </c>
    </row>
    <row r="40" spans="12:31" ht="12.75">
      <c r="L40" s="1"/>
      <c r="W40" s="1"/>
      <c r="X40">
        <v>35</v>
      </c>
      <c r="Y40" s="47">
        <f t="shared" si="1"/>
        <v>5</v>
      </c>
      <c r="Z40" s="34">
        <f t="shared" si="3"/>
        <v>49297.811161964964</v>
      </c>
      <c r="AC40" s="19">
        <f t="shared" si="2"/>
        <v>2.727272727272727</v>
      </c>
      <c r="AE40" s="34">
        <f t="shared" si="4"/>
        <v>134448.57589626807</v>
      </c>
    </row>
    <row r="41" spans="12:31" ht="12.75">
      <c r="L41" s="1"/>
      <c r="W41" s="1"/>
      <c r="X41">
        <v>36</v>
      </c>
      <c r="Y41" s="47">
        <f t="shared" si="1"/>
        <v>5.142857142857143</v>
      </c>
      <c r="Z41" s="34">
        <f t="shared" si="3"/>
        <v>48487.21117281374</v>
      </c>
      <c r="AC41" s="19">
        <f t="shared" si="2"/>
        <v>2.6649746192893398</v>
      </c>
      <c r="AE41" s="34">
        <f t="shared" si="4"/>
        <v>129217.18713567112</v>
      </c>
    </row>
    <row r="42" spans="12:31" ht="12.75">
      <c r="L42" s="1"/>
      <c r="W42" s="1"/>
      <c r="X42">
        <v>37</v>
      </c>
      <c r="Y42" s="47">
        <f t="shared" si="1"/>
        <v>5.285714285714286</v>
      </c>
      <c r="Z42" s="34">
        <f t="shared" si="3"/>
        <v>47710.41555290608</v>
      </c>
      <c r="AC42" s="19">
        <f t="shared" si="2"/>
        <v>2.6054590570719602</v>
      </c>
      <c r="AE42" s="34">
        <f t="shared" si="4"/>
        <v>124307.53431898606</v>
      </c>
    </row>
    <row r="43" spans="12:31" ht="12.75">
      <c r="L43" s="1"/>
      <c r="W43" s="1"/>
      <c r="X43">
        <v>38</v>
      </c>
      <c r="Y43" s="47">
        <f t="shared" si="1"/>
        <v>5.428571428571429</v>
      </c>
      <c r="Z43" s="34">
        <f t="shared" si="3"/>
        <v>46965.26390101579</v>
      </c>
      <c r="AC43" s="19">
        <f t="shared" si="2"/>
        <v>2.5485436893203883</v>
      </c>
      <c r="AE43" s="34">
        <f t="shared" si="4"/>
        <v>119693.02693220043</v>
      </c>
    </row>
    <row r="44" spans="12:31" ht="12.75">
      <c r="L44" s="1"/>
      <c r="W44" s="1"/>
      <c r="X44">
        <v>39</v>
      </c>
      <c r="Y44" s="47">
        <f t="shared" si="1"/>
        <v>5.571428571428571</v>
      </c>
      <c r="Z44" s="34">
        <f t="shared" si="3"/>
        <v>46249.77391764624</v>
      </c>
      <c r="AC44" s="19">
        <f t="shared" si="2"/>
        <v>2.494061757719715</v>
      </c>
      <c r="AE44" s="34">
        <f t="shared" si="4"/>
        <v>115349.7924311842</v>
      </c>
    </row>
    <row r="45" spans="12:31" ht="12.75">
      <c r="L45" s="1"/>
      <c r="W45" s="1"/>
      <c r="X45">
        <v>40</v>
      </c>
      <c r="Y45" s="47">
        <f t="shared" si="1"/>
        <v>5.714285714285714</v>
      </c>
      <c r="Z45" s="34">
        <f t="shared" si="3"/>
        <v>45562.12429831847</v>
      </c>
      <c r="AC45" s="19">
        <f t="shared" si="2"/>
        <v>2.441860465116279</v>
      </c>
      <c r="AE45" s="34">
        <f t="shared" si="4"/>
        <v>111256.35003077766</v>
      </c>
    </row>
    <row r="46" spans="12:31" ht="12.75">
      <c r="L46" s="1"/>
      <c r="W46" s="1"/>
      <c r="X46">
        <v>41</v>
      </c>
      <c r="Y46" s="47">
        <f t="shared" si="1"/>
        <v>5.857142857142857</v>
      </c>
      <c r="Z46" s="34">
        <f t="shared" si="3"/>
        <v>44900.63936780373</v>
      </c>
      <c r="AC46" s="19">
        <f t="shared" si="2"/>
        <v>2.3917995444191344</v>
      </c>
      <c r="AE46" s="34">
        <f t="shared" si="4"/>
        <v>107393.32878404082</v>
      </c>
    </row>
    <row r="47" spans="12:31" ht="12.75">
      <c r="L47" s="1"/>
      <c r="W47" s="1"/>
      <c r="X47">
        <v>42</v>
      </c>
      <c r="Y47" s="47">
        <f t="shared" si="1"/>
        <v>6</v>
      </c>
      <c r="Z47" s="34">
        <f t="shared" si="3"/>
        <v>44263.77529723205</v>
      </c>
      <c r="AC47" s="19">
        <f t="shared" si="2"/>
        <v>2.34375</v>
      </c>
      <c r="AE47" s="34">
        <f t="shared" si="4"/>
        <v>103743.22335288762</v>
      </c>
    </row>
    <row r="48" spans="12:31" ht="12.75">
      <c r="L48" s="1"/>
      <c r="W48" s="1"/>
      <c r="X48">
        <v>43</v>
      </c>
      <c r="Y48" s="47">
        <f t="shared" si="1"/>
        <v>6.142857142857143</v>
      </c>
      <c r="Z48" s="34">
        <f t="shared" si="3"/>
        <v>43650.107749618124</v>
      </c>
      <c r="AC48" s="19">
        <f t="shared" si="2"/>
        <v>2.2975929978118157</v>
      </c>
      <c r="AE48" s="34">
        <f t="shared" si="4"/>
        <v>100290.18191925387</v>
      </c>
    </row>
    <row r="49" spans="12:31" ht="12.75">
      <c r="L49" s="1"/>
      <c r="W49" s="1"/>
      <c r="X49">
        <v>44</v>
      </c>
      <c r="Y49" s="47">
        <f t="shared" si="1"/>
        <v>6.285714285714286</v>
      </c>
      <c r="Z49" s="34">
        <f t="shared" si="3"/>
        <v>43058.320807757125</v>
      </c>
      <c r="AC49" s="19">
        <f t="shared" si="2"/>
        <v>2.2532188841201717</v>
      </c>
      <c r="AE49" s="34">
        <f t="shared" si="4"/>
        <v>97019.82156254289</v>
      </c>
    </row>
    <row r="50" spans="12:31" ht="12.75">
      <c r="L50" s="1"/>
      <c r="W50" s="1"/>
      <c r="X50">
        <v>45</v>
      </c>
      <c r="Y50" s="47">
        <f t="shared" si="1"/>
        <v>6.428571428571429</v>
      </c>
      <c r="Z50" s="34">
        <f t="shared" si="3"/>
        <v>42487.197049309274</v>
      </c>
      <c r="AC50" s="19">
        <f t="shared" si="2"/>
        <v>2.2105263157894735</v>
      </c>
      <c r="AE50" s="34">
        <f t="shared" si="4"/>
        <v>93919.06716163101</v>
      </c>
    </row>
    <row r="51" spans="12:31" ht="12.75">
      <c r="L51" s="1"/>
      <c r="W51" s="1"/>
      <c r="X51">
        <v>46</v>
      </c>
      <c r="Y51" s="47">
        <f t="shared" si="1"/>
        <v>6.571428571428571</v>
      </c>
      <c r="Z51" s="34">
        <f t="shared" si="3"/>
        <v>41935.60864572718</v>
      </c>
      <c r="AC51" s="19">
        <f t="shared" si="2"/>
        <v>2.1694214876033056</v>
      </c>
      <c r="AE51" s="34">
        <f t="shared" si="4"/>
        <v>90976.0104917635</v>
      </c>
    </row>
    <row r="52" spans="12:31" ht="12.75">
      <c r="L52" s="1"/>
      <c r="W52" s="1"/>
      <c r="X52">
        <v>47</v>
      </c>
      <c r="Y52" s="47">
        <f t="shared" si="1"/>
        <v>6.714285714285714</v>
      </c>
      <c r="Z52" s="34">
        <f t="shared" si="3"/>
        <v>41402.509373598165</v>
      </c>
      <c r="AC52" s="19">
        <f t="shared" si="2"/>
        <v>2.129817444219067</v>
      </c>
      <c r="AE52" s="34">
        <f t="shared" si="4"/>
        <v>88179.7866983328</v>
      </c>
    </row>
    <row r="53" spans="12:31" ht="12.75">
      <c r="L53" s="1"/>
      <c r="W53" s="1"/>
      <c r="X53">
        <v>48</v>
      </c>
      <c r="Y53" s="47">
        <f t="shared" si="1"/>
        <v>6.857142857142857</v>
      </c>
      <c r="Z53" s="34">
        <f t="shared" si="3"/>
        <v>40886.927438438885</v>
      </c>
      <c r="AC53" s="19">
        <f t="shared" si="2"/>
        <v>2.0916334661354585</v>
      </c>
      <c r="AE53" s="34">
        <f t="shared" si="4"/>
        <v>85520.46575769091</v>
      </c>
    </row>
    <row r="54" spans="12:31" ht="12.75">
      <c r="L54" s="1"/>
      <c r="W54" s="1"/>
      <c r="X54">
        <v>49</v>
      </c>
      <c r="Y54" s="47">
        <f t="shared" si="1"/>
        <v>7</v>
      </c>
      <c r="Z54" s="34">
        <f t="shared" si="3"/>
        <v>40387.95902170395</v>
      </c>
      <c r="AC54" s="19">
        <f t="shared" si="2"/>
        <v>2.0547945205479454</v>
      </c>
      <c r="AE54" s="34">
        <f t="shared" si="4"/>
        <v>82988.95689391224</v>
      </c>
    </row>
    <row r="55" spans="12:31" ht="12.75">
      <c r="L55" s="1"/>
      <c r="W55" s="1"/>
      <c r="X55">
        <v>50</v>
      </c>
      <c r="Y55" s="47">
        <f t="shared" si="1"/>
        <v>7.142857142857143</v>
      </c>
      <c r="Z55" s="34">
        <f t="shared" si="3"/>
        <v>39904.762471618225</v>
      </c>
      <c r="AC55" s="19">
        <f t="shared" si="2"/>
        <v>2.019230769230769</v>
      </c>
      <c r="AE55" s="34">
        <f t="shared" si="4"/>
        <v>80576.9242215368</v>
      </c>
    </row>
    <row r="56" spans="12:31" ht="12.75">
      <c r="L56" s="1"/>
      <c r="AE56" s="77">
        <f>SUM(AE6:AE55)</f>
        <v>13199459.144943621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6"/>
  <sheetViews>
    <sheetView zoomScale="75" zoomScaleNormal="75" zoomScalePageLayoutView="0" workbookViewId="0" topLeftCell="A1">
      <selection activeCell="Z3" sqref="Z3"/>
    </sheetView>
  </sheetViews>
  <sheetFormatPr defaultColWidth="9.00390625" defaultRowHeight="12.75"/>
  <cols>
    <col min="2" max="2" width="12.875" style="17" customWidth="1"/>
    <col min="3" max="3" width="9.25390625" style="34" customWidth="1"/>
    <col min="4" max="4" width="12.625" style="0" customWidth="1"/>
    <col min="5" max="5" width="10.375" style="0" customWidth="1"/>
    <col min="6" max="6" width="16.75390625" style="0" customWidth="1"/>
    <col min="7" max="7" width="8.25390625" style="0" customWidth="1"/>
    <col min="8" max="8" width="10.875" style="19" customWidth="1"/>
    <col min="9" max="9" width="12.00390625" style="0" customWidth="1"/>
    <col min="10" max="10" width="17.375" style="0" customWidth="1"/>
    <col min="11" max="11" width="16.875" style="0" customWidth="1"/>
    <col min="12" max="12" width="12.875" style="0" customWidth="1"/>
    <col min="13" max="13" width="19.75390625" style="0" customWidth="1"/>
    <col min="14" max="14" width="18.25390625" style="0" customWidth="1"/>
    <col min="16" max="16" width="10.125" style="0" customWidth="1"/>
    <col min="17" max="17" width="17.375" style="0" customWidth="1"/>
    <col min="18" max="18" width="11.25390625" style="0" customWidth="1"/>
    <col min="19" max="19" width="15.625" style="0" customWidth="1"/>
    <col min="20" max="20" width="12.00390625" style="0" customWidth="1"/>
    <col min="22" max="22" width="12.125" style="0" customWidth="1"/>
    <col min="23" max="23" width="13.875" style="0" customWidth="1"/>
    <col min="25" max="25" width="13.75390625" style="0" customWidth="1"/>
    <col min="27" max="27" width="12.125" style="0" customWidth="1"/>
    <col min="28" max="28" width="12.375" style="0" customWidth="1"/>
    <col min="30" max="30" width="12.125" style="0" customWidth="1"/>
    <col min="31" max="31" width="13.125" style="0" customWidth="1"/>
    <col min="32" max="32" width="16.00390625" style="0" customWidth="1"/>
    <col min="34" max="34" width="20.375" style="0" customWidth="1"/>
    <col min="35" max="35" width="11.875" style="0" customWidth="1"/>
  </cols>
  <sheetData>
    <row r="1" spans="1:36" ht="15" customHeight="1">
      <c r="A1" s="8" t="s">
        <v>1</v>
      </c>
      <c r="B1" s="14" t="s">
        <v>3</v>
      </c>
      <c r="C1" s="31" t="s">
        <v>7</v>
      </c>
      <c r="D1" s="11" t="s">
        <v>8</v>
      </c>
      <c r="E1" s="87" t="s">
        <v>10</v>
      </c>
      <c r="F1" s="99" t="s">
        <v>30</v>
      </c>
      <c r="G1" s="99"/>
      <c r="H1" s="20" t="s">
        <v>17</v>
      </c>
      <c r="I1" s="25" t="s">
        <v>38</v>
      </c>
      <c r="J1" s="25" t="s">
        <v>35</v>
      </c>
      <c r="K1" s="26" t="s">
        <v>36</v>
      </c>
      <c r="L1" s="29" t="s">
        <v>21</v>
      </c>
      <c r="M1" s="25" t="s">
        <v>29</v>
      </c>
      <c r="N1" s="26"/>
      <c r="O1" s="23" t="s">
        <v>0</v>
      </c>
      <c r="P1" s="18"/>
      <c r="Q1" s="6" t="s">
        <v>0</v>
      </c>
      <c r="R1" s="87" t="s">
        <v>39</v>
      </c>
      <c r="S1" s="87" t="s">
        <v>56</v>
      </c>
      <c r="T1" s="88" t="s">
        <v>17</v>
      </c>
      <c r="U1" s="88" t="s">
        <v>42</v>
      </c>
      <c r="V1" s="87" t="s">
        <v>69</v>
      </c>
      <c r="W1" s="12" t="s">
        <v>51</v>
      </c>
      <c r="X1" s="53" t="s">
        <v>1</v>
      </c>
      <c r="Y1" s="54" t="s">
        <v>3</v>
      </c>
      <c r="Z1" s="55" t="s">
        <v>7</v>
      </c>
      <c r="AA1" s="56" t="s">
        <v>8</v>
      </c>
      <c r="AB1" s="56" t="s">
        <v>10</v>
      </c>
      <c r="AC1" s="65" t="s">
        <v>17</v>
      </c>
      <c r="AD1" s="66" t="s">
        <v>38</v>
      </c>
      <c r="AE1" s="56" t="s">
        <v>39</v>
      </c>
      <c r="AF1" s="51"/>
      <c r="AG1" s="51"/>
      <c r="AH1" s="27"/>
      <c r="AJ1" s="52"/>
    </row>
    <row r="2" spans="1:36" ht="12.75">
      <c r="A2" s="9" t="s">
        <v>2</v>
      </c>
      <c r="B2" s="15" t="s">
        <v>4</v>
      </c>
      <c r="C2" s="32" t="s">
        <v>6</v>
      </c>
      <c r="D2" s="12" t="s">
        <v>9</v>
      </c>
      <c r="E2" s="88" t="s">
        <v>11</v>
      </c>
      <c r="F2" s="100" t="s">
        <v>31</v>
      </c>
      <c r="G2" s="100"/>
      <c r="H2" s="21" t="s">
        <v>18</v>
      </c>
      <c r="I2" s="23" t="s">
        <v>11</v>
      </c>
      <c r="J2" s="30" t="s">
        <v>37</v>
      </c>
      <c r="K2" s="28"/>
      <c r="L2" s="18" t="s">
        <v>22</v>
      </c>
      <c r="M2" s="23" t="s">
        <v>25</v>
      </c>
      <c r="N2" s="18"/>
      <c r="O2" s="23" t="s">
        <v>32</v>
      </c>
      <c r="P2" s="18"/>
      <c r="Q2" s="6" t="s">
        <v>60</v>
      </c>
      <c r="R2" s="88" t="s">
        <v>22</v>
      </c>
      <c r="S2" s="88" t="s">
        <v>57</v>
      </c>
      <c r="T2" s="88" t="s">
        <v>18</v>
      </c>
      <c r="U2" s="88" t="s">
        <v>6</v>
      </c>
      <c r="V2" s="88" t="s">
        <v>52</v>
      </c>
      <c r="W2" s="12" t="s">
        <v>52</v>
      </c>
      <c r="X2" s="57" t="s">
        <v>2</v>
      </c>
      <c r="Y2" s="58" t="s">
        <v>4</v>
      </c>
      <c r="Z2" s="59" t="s">
        <v>6</v>
      </c>
      <c r="AA2" s="50" t="s">
        <v>9</v>
      </c>
      <c r="AB2" s="50" t="s">
        <v>11</v>
      </c>
      <c r="AC2" s="67" t="s">
        <v>18</v>
      </c>
      <c r="AD2" s="68" t="s">
        <v>11</v>
      </c>
      <c r="AE2" s="50" t="s">
        <v>22</v>
      </c>
      <c r="AH2" s="34"/>
      <c r="AJ2" s="35"/>
    </row>
    <row r="3" spans="1:36" ht="12.75">
      <c r="A3" s="18"/>
      <c r="B3" s="15" t="s">
        <v>5</v>
      </c>
      <c r="C3" s="32" t="s">
        <v>68</v>
      </c>
      <c r="D3" s="12" t="s">
        <v>12</v>
      </c>
      <c r="E3" s="88" t="s">
        <v>15</v>
      </c>
      <c r="F3" s="100" t="s">
        <v>55</v>
      </c>
      <c r="G3" s="100"/>
      <c r="H3" s="21" t="s">
        <v>22</v>
      </c>
      <c r="I3" s="23" t="s">
        <v>20</v>
      </c>
      <c r="J3" s="11"/>
      <c r="K3" s="18" t="s">
        <v>15</v>
      </c>
      <c r="L3" s="18" t="s">
        <v>24</v>
      </c>
      <c r="M3" s="23" t="s">
        <v>26</v>
      </c>
      <c r="N3" s="18"/>
      <c r="O3" s="23" t="s">
        <v>27</v>
      </c>
      <c r="P3" s="18"/>
      <c r="Q3" s="6" t="s">
        <v>27</v>
      </c>
      <c r="R3" s="88" t="s">
        <v>40</v>
      </c>
      <c r="S3" s="88" t="s">
        <v>58</v>
      </c>
      <c r="T3" s="88" t="s">
        <v>22</v>
      </c>
      <c r="U3" s="88" t="s">
        <v>16</v>
      </c>
      <c r="V3" s="88"/>
      <c r="W3" s="12" t="s">
        <v>53</v>
      </c>
      <c r="X3" s="60"/>
      <c r="Y3" s="58" t="s">
        <v>5</v>
      </c>
      <c r="Z3" s="59" t="s">
        <v>68</v>
      </c>
      <c r="AA3" s="50" t="s">
        <v>12</v>
      </c>
      <c r="AB3" s="50" t="s">
        <v>15</v>
      </c>
      <c r="AC3" s="67" t="s">
        <v>22</v>
      </c>
      <c r="AD3" s="68" t="s">
        <v>20</v>
      </c>
      <c r="AE3" s="50" t="s">
        <v>72</v>
      </c>
      <c r="AH3" s="34"/>
      <c r="AJ3" s="35"/>
    </row>
    <row r="4" spans="1:36" ht="12.75">
      <c r="A4" s="18"/>
      <c r="B4" s="15"/>
      <c r="C4" s="32"/>
      <c r="D4" s="12" t="s">
        <v>13</v>
      </c>
      <c r="E4" s="88" t="s">
        <v>6</v>
      </c>
      <c r="F4" s="100"/>
      <c r="G4" s="100"/>
      <c r="H4" s="21"/>
      <c r="I4" s="12" t="s">
        <v>19</v>
      </c>
      <c r="J4" s="12" t="s">
        <v>20</v>
      </c>
      <c r="K4" s="6" t="s">
        <v>6</v>
      </c>
      <c r="L4" s="12" t="s">
        <v>23</v>
      </c>
      <c r="M4" s="23" t="s">
        <v>27</v>
      </c>
      <c r="N4" s="18"/>
      <c r="O4" s="23" t="s">
        <v>33</v>
      </c>
      <c r="P4" s="18"/>
      <c r="Q4" s="6" t="s">
        <v>61</v>
      </c>
      <c r="R4" s="88"/>
      <c r="S4" s="88" t="s">
        <v>59</v>
      </c>
      <c r="T4" s="88" t="s">
        <v>40</v>
      </c>
      <c r="U4" s="88" t="s">
        <v>40</v>
      </c>
      <c r="V4" s="88"/>
      <c r="W4" s="12" t="s">
        <v>54</v>
      </c>
      <c r="X4" s="60"/>
      <c r="Y4" s="58"/>
      <c r="Z4" s="59"/>
      <c r="AA4" s="50" t="s">
        <v>13</v>
      </c>
      <c r="AB4" s="50" t="s">
        <v>6</v>
      </c>
      <c r="AC4" s="67"/>
      <c r="AD4" s="50" t="s">
        <v>19</v>
      </c>
      <c r="AE4" s="50" t="s">
        <v>71</v>
      </c>
      <c r="AH4" s="34"/>
      <c r="AJ4" s="35"/>
    </row>
    <row r="5" spans="1:36" ht="13.5" thickBot="1">
      <c r="A5" s="10"/>
      <c r="B5" s="16"/>
      <c r="C5" s="33"/>
      <c r="D5" s="13" t="s">
        <v>14</v>
      </c>
      <c r="E5" s="89" t="s">
        <v>16</v>
      </c>
      <c r="F5" s="101"/>
      <c r="G5" s="101"/>
      <c r="H5" s="22"/>
      <c r="I5" s="13"/>
      <c r="J5" s="13" t="s">
        <v>22</v>
      </c>
      <c r="K5" s="7" t="s">
        <v>16</v>
      </c>
      <c r="L5" s="13"/>
      <c r="M5" s="24"/>
      <c r="N5" s="10"/>
      <c r="O5" s="24" t="s">
        <v>34</v>
      </c>
      <c r="P5" s="10"/>
      <c r="Q5" s="6" t="s">
        <v>28</v>
      </c>
      <c r="R5" s="89"/>
      <c r="S5" s="89" t="s">
        <v>22</v>
      </c>
      <c r="T5" s="89"/>
      <c r="U5" s="89"/>
      <c r="V5" s="89"/>
      <c r="W5" s="49" t="s">
        <v>65</v>
      </c>
      <c r="X5" s="61"/>
      <c r="Y5" s="62"/>
      <c r="Z5" s="63"/>
      <c r="AA5" s="64" t="s">
        <v>14</v>
      </c>
      <c r="AB5" s="64" t="s">
        <v>16</v>
      </c>
      <c r="AC5" s="69"/>
      <c r="AD5" s="64"/>
      <c r="AE5" s="64"/>
      <c r="AH5" s="34"/>
      <c r="AJ5" s="35"/>
    </row>
    <row r="6" spans="1:36" ht="12.75">
      <c r="A6">
        <v>1</v>
      </c>
      <c r="B6" s="47">
        <f aca="true" t="shared" si="0" ref="B6:B20">A6/D$6</f>
        <v>0.14285714285714285</v>
      </c>
      <c r="D6">
        <v>7</v>
      </c>
      <c r="E6" s="102">
        <v>57000</v>
      </c>
      <c r="F6" s="1">
        <v>6901834.5</v>
      </c>
      <c r="I6" s="103">
        <v>11</v>
      </c>
      <c r="K6" s="1"/>
      <c r="L6" s="1"/>
      <c r="M6" s="47"/>
      <c r="O6" s="17"/>
      <c r="R6" s="34">
        <v>33253.41015625</v>
      </c>
      <c r="S6" s="1">
        <v>37743.38671875</v>
      </c>
      <c r="T6" s="34">
        <v>10.7376070022583</v>
      </c>
      <c r="U6" s="34">
        <v>3185.773681640625</v>
      </c>
      <c r="V6" s="48">
        <v>16952957</v>
      </c>
      <c r="W6" s="77">
        <f>AE56</f>
        <v>5970236.661994199</v>
      </c>
      <c r="X6">
        <v>1</v>
      </c>
      <c r="Y6" s="47">
        <f aca="true" t="shared" si="1" ref="Y6:Y55">X6/AA$6</f>
        <v>0.14285714285714285</v>
      </c>
      <c r="Z6" s="34">
        <f>(AB$6*POWER(Y6,AB$7))/(AB$8*POWER(Y6,AB$9)+AB$10)</f>
        <v>4626.086956521739</v>
      </c>
      <c r="AA6">
        <v>7</v>
      </c>
      <c r="AB6" s="80">
        <f>E6</f>
        <v>57000</v>
      </c>
      <c r="AC6" s="19">
        <f>AD$6*EXP(-AD$7*X6)</f>
        <v>10.154279810252993</v>
      </c>
      <c r="AD6" s="19">
        <f>I6</f>
        <v>11</v>
      </c>
      <c r="AE6" s="34">
        <f>Z6*AC6</f>
        <v>46974.58138308341</v>
      </c>
      <c r="AH6" s="34"/>
      <c r="AJ6" s="1"/>
    </row>
    <row r="7" spans="1:36" ht="12.75">
      <c r="A7">
        <v>2</v>
      </c>
      <c r="B7" s="47">
        <f t="shared" si="0"/>
        <v>0.2857142857142857</v>
      </c>
      <c r="E7" s="102">
        <v>2</v>
      </c>
      <c r="F7" s="1">
        <v>7192988.5</v>
      </c>
      <c r="I7" s="102">
        <v>0.08</v>
      </c>
      <c r="K7" s="1"/>
      <c r="L7" s="1"/>
      <c r="M7" s="47"/>
      <c r="O7" s="17"/>
      <c r="R7" s="34">
        <v>150278.96875</v>
      </c>
      <c r="S7" s="1">
        <v>160336.640625</v>
      </c>
      <c r="T7" s="34">
        <v>10.3302001953125</v>
      </c>
      <c r="U7" s="34">
        <v>14469.751953125</v>
      </c>
      <c r="W7" s="1"/>
      <c r="X7">
        <v>2</v>
      </c>
      <c r="Y7" s="47">
        <f t="shared" si="1"/>
        <v>0.2857142857142857</v>
      </c>
      <c r="Z7" s="34">
        <f aca="true" t="shared" si="2" ref="Z7:Z55">(AB$6*POWER(Y7,AB$7))/(AB$8*POWER(Y7,AB$9)+AB$10)</f>
        <v>17782.729805013925</v>
      </c>
      <c r="AB7" s="80">
        <f>E7</f>
        <v>2</v>
      </c>
      <c r="AC7" s="19">
        <f aca="true" t="shared" si="3" ref="AC7:AC55">AD$6*EXP(-AD$7*X7)</f>
        <v>9.373581678628325</v>
      </c>
      <c r="AD7">
        <f>I7</f>
        <v>0.08</v>
      </c>
      <c r="AE7" s="34">
        <f aca="true" t="shared" si="4" ref="AE7:AE55">Z7*AC7</f>
        <v>166687.87029627638</v>
      </c>
      <c r="AF7" s="19"/>
      <c r="AH7" s="34"/>
      <c r="AJ7" s="1"/>
    </row>
    <row r="8" spans="1:36" ht="12.75">
      <c r="A8">
        <v>3</v>
      </c>
      <c r="B8" s="47">
        <f t="shared" si="0"/>
        <v>0.42857142857142855</v>
      </c>
      <c r="E8" s="102">
        <v>0.5</v>
      </c>
      <c r="F8" s="1">
        <v>7304318.5</v>
      </c>
      <c r="I8" s="81"/>
      <c r="K8" s="1"/>
      <c r="L8" s="1"/>
      <c r="M8" s="47"/>
      <c r="O8" s="17"/>
      <c r="R8" s="34">
        <v>318100.9375</v>
      </c>
      <c r="S8" s="1">
        <v>331638</v>
      </c>
      <c r="T8" s="34">
        <v>9.68356990814209</v>
      </c>
      <c r="U8" s="34">
        <v>31144.322265625</v>
      </c>
      <c r="W8" s="1"/>
      <c r="X8">
        <v>3</v>
      </c>
      <c r="Y8" s="47">
        <f t="shared" si="1"/>
        <v>0.42857142857142855</v>
      </c>
      <c r="Z8" s="34">
        <f t="shared" si="2"/>
        <v>36181.36020151133</v>
      </c>
      <c r="AB8" s="80">
        <f>E8</f>
        <v>0.5</v>
      </c>
      <c r="AC8" s="19">
        <f t="shared" si="3"/>
        <v>8.652906471732088</v>
      </c>
      <c r="AD8" s="19"/>
      <c r="AE8" s="34">
        <f t="shared" si="4"/>
        <v>313073.9258437272</v>
      </c>
      <c r="AF8" s="19"/>
      <c r="AH8" s="34"/>
      <c r="AJ8" s="1"/>
    </row>
    <row r="9" spans="1:36" ht="13.5" thickBot="1">
      <c r="A9">
        <v>4</v>
      </c>
      <c r="B9" s="47">
        <f t="shared" si="0"/>
        <v>0.5714285714285714</v>
      </c>
      <c r="E9" s="100">
        <v>3</v>
      </c>
      <c r="K9" s="1"/>
      <c r="L9" s="1"/>
      <c r="M9" s="47"/>
      <c r="O9" s="94"/>
      <c r="R9" s="34">
        <v>453684.6875</v>
      </c>
      <c r="S9" s="1">
        <v>480711.09375</v>
      </c>
      <c r="T9" s="34">
        <v>8.843424797058105</v>
      </c>
      <c r="U9" s="34">
        <v>50419.53515625</v>
      </c>
      <c r="W9" s="1"/>
      <c r="X9">
        <v>4</v>
      </c>
      <c r="Y9" s="47">
        <f t="shared" si="1"/>
        <v>0.5714285714285714</v>
      </c>
      <c r="Z9" s="34">
        <f t="shared" si="2"/>
        <v>54216.56050955414</v>
      </c>
      <c r="AB9" s="85">
        <f>E9</f>
        <v>3</v>
      </c>
      <c r="AC9" s="19">
        <f t="shared" si="3"/>
        <v>7.9876394078106</v>
      </c>
      <c r="AE9" s="34">
        <f t="shared" si="4"/>
        <v>433062.3352820626</v>
      </c>
      <c r="AF9" s="19"/>
      <c r="AH9" s="34"/>
      <c r="AJ9" s="1"/>
    </row>
    <row r="10" spans="1:36" ht="15.75">
      <c r="A10">
        <v>5</v>
      </c>
      <c r="B10" s="47">
        <f t="shared" si="0"/>
        <v>0.7142857142857143</v>
      </c>
      <c r="E10" s="100">
        <v>0.25</v>
      </c>
      <c r="G10" t="s">
        <v>41</v>
      </c>
      <c r="I10" s="38" t="s">
        <v>43</v>
      </c>
      <c r="J10" s="39"/>
      <c r="K10" s="40"/>
      <c r="L10" s="1"/>
      <c r="M10" s="47"/>
      <c r="R10" s="34">
        <v>534828.5</v>
      </c>
      <c r="S10" s="1">
        <v>572171.625</v>
      </c>
      <c r="T10" s="34">
        <v>8.111374855041504</v>
      </c>
      <c r="U10" s="34">
        <v>65146.28515625</v>
      </c>
      <c r="W10" s="1"/>
      <c r="X10">
        <v>5</v>
      </c>
      <c r="Y10" s="47">
        <f t="shared" si="1"/>
        <v>0.7142857142857143</v>
      </c>
      <c r="Z10" s="34">
        <f t="shared" si="2"/>
        <v>67284.99156829678</v>
      </c>
      <c r="AB10" s="85">
        <f>E10</f>
        <v>0.25</v>
      </c>
      <c r="AC10" s="19">
        <f t="shared" si="3"/>
        <v>7.373520506392032</v>
      </c>
      <c r="AD10" s="42"/>
      <c r="AE10" s="34">
        <f t="shared" si="4"/>
        <v>496127.2651012513</v>
      </c>
      <c r="AF10" s="19"/>
      <c r="AH10" s="34"/>
      <c r="AJ10" s="1"/>
    </row>
    <row r="11" spans="1:36" ht="15.75">
      <c r="A11">
        <v>6</v>
      </c>
      <c r="B11" s="47">
        <f t="shared" si="0"/>
        <v>0.8571428571428571</v>
      </c>
      <c r="I11" s="41" t="s">
        <v>44</v>
      </c>
      <c r="J11" s="42"/>
      <c r="K11" s="43"/>
      <c r="L11" s="1"/>
      <c r="M11" s="47"/>
      <c r="O11" s="27"/>
      <c r="R11" s="34">
        <v>561090.8125</v>
      </c>
      <c r="S11" s="1">
        <v>602253.5</v>
      </c>
      <c r="T11" s="34">
        <v>7.471292972564697</v>
      </c>
      <c r="U11" s="34">
        <v>74412.4140625</v>
      </c>
      <c r="W11" s="1"/>
      <c r="X11">
        <v>6</v>
      </c>
      <c r="Y11" s="47">
        <f t="shared" si="1"/>
        <v>0.8571428571428571</v>
      </c>
      <c r="Z11" s="34">
        <f t="shared" si="2"/>
        <v>74136.77419354838</v>
      </c>
      <c r="AC11" s="19">
        <f t="shared" si="3"/>
        <v>6.8066173098675495</v>
      </c>
      <c r="AD11" s="42"/>
      <c r="AE11" s="34">
        <f t="shared" si="4"/>
        <v>504620.65052354825</v>
      </c>
      <c r="AF11" s="19"/>
      <c r="AH11" s="34"/>
      <c r="AJ11" s="1"/>
    </row>
    <row r="12" spans="1:36" ht="15.75" customHeight="1">
      <c r="A12">
        <v>7</v>
      </c>
      <c r="B12" s="47">
        <f t="shared" si="0"/>
        <v>1</v>
      </c>
      <c r="I12" s="70" t="s">
        <v>48</v>
      </c>
      <c r="J12" s="44"/>
      <c r="K12" s="82"/>
      <c r="L12" s="1"/>
      <c r="M12" s="47"/>
      <c r="R12" s="34">
        <v>512163.28125</v>
      </c>
      <c r="S12" s="1">
        <v>572237.75</v>
      </c>
      <c r="T12" s="34">
        <v>6.714654445648193</v>
      </c>
      <c r="U12" s="34">
        <v>78915.9921875</v>
      </c>
      <c r="W12" s="1"/>
      <c r="X12">
        <v>7</v>
      </c>
      <c r="Y12" s="47">
        <f t="shared" si="1"/>
        <v>1</v>
      </c>
      <c r="Z12" s="34">
        <f t="shared" si="2"/>
        <v>76000</v>
      </c>
      <c r="AC12" s="19">
        <f t="shared" si="3"/>
        <v>6.283299702336963</v>
      </c>
      <c r="AD12" s="45"/>
      <c r="AE12" s="34">
        <f t="shared" si="4"/>
        <v>477530.7773776092</v>
      </c>
      <c r="AF12" s="19"/>
      <c r="AH12" s="34"/>
      <c r="AJ12" s="1"/>
    </row>
    <row r="13" spans="1:36" ht="15">
      <c r="A13">
        <v>8</v>
      </c>
      <c r="B13" s="47">
        <f t="shared" si="0"/>
        <v>1.1428571428571428</v>
      </c>
      <c r="I13" s="71" t="s">
        <v>45</v>
      </c>
      <c r="J13" s="45"/>
      <c r="K13" s="72"/>
      <c r="L13" s="1"/>
      <c r="M13" s="47"/>
      <c r="N13" s="121" t="s">
        <v>76</v>
      </c>
      <c r="R13" s="34">
        <v>523640.875</v>
      </c>
      <c r="S13" s="1">
        <v>553504.6875</v>
      </c>
      <c r="T13" s="34">
        <v>6.431900501251221</v>
      </c>
      <c r="U13" s="34">
        <v>78147.7109375</v>
      </c>
      <c r="W13" s="1"/>
      <c r="X13">
        <v>8</v>
      </c>
      <c r="Y13" s="47">
        <f t="shared" si="1"/>
        <v>1.1428571428571428</v>
      </c>
      <c r="Z13" s="34">
        <f t="shared" si="2"/>
        <v>74721.28749085589</v>
      </c>
      <c r="AC13" s="19">
        <f t="shared" si="3"/>
        <v>5.800216664473534</v>
      </c>
      <c r="AD13" s="45"/>
      <c r="AE13" s="34">
        <f t="shared" si="4"/>
        <v>433399.6568953801</v>
      </c>
      <c r="AF13" s="19"/>
      <c r="AH13" s="34"/>
      <c r="AJ13" s="1"/>
    </row>
    <row r="14" spans="1:36" ht="15">
      <c r="A14">
        <v>9</v>
      </c>
      <c r="B14" s="47">
        <f t="shared" si="0"/>
        <v>1.2857142857142858</v>
      </c>
      <c r="I14" s="71" t="s">
        <v>46</v>
      </c>
      <c r="J14" s="45"/>
      <c r="K14" s="72"/>
      <c r="L14" s="1"/>
      <c r="M14" s="47"/>
      <c r="N14" s="122" t="s">
        <v>77</v>
      </c>
      <c r="R14" s="34">
        <v>453321.625</v>
      </c>
      <c r="S14" s="1">
        <v>493065.03125</v>
      </c>
      <c r="T14" s="34">
        <v>5.82548189163208</v>
      </c>
      <c r="U14" s="34">
        <v>77667.90625</v>
      </c>
      <c r="W14" s="1"/>
      <c r="X14">
        <v>9</v>
      </c>
      <c r="Y14" s="47">
        <f t="shared" si="1"/>
        <v>1.2857142857142858</v>
      </c>
      <c r="Z14" s="34">
        <f t="shared" si="2"/>
        <v>71780.12215435869</v>
      </c>
      <c r="AC14" s="19">
        <f t="shared" si="3"/>
        <v>5.354274815559688</v>
      </c>
      <c r="AD14" s="45"/>
      <c r="AE14" s="34">
        <f t="shared" si="4"/>
        <v>384330.50030888076</v>
      </c>
      <c r="AF14" s="19"/>
      <c r="AH14" s="34"/>
      <c r="AJ14" s="1"/>
    </row>
    <row r="15" spans="1:36" ht="15.75" thickBot="1">
      <c r="A15">
        <v>10</v>
      </c>
      <c r="B15" s="47">
        <f t="shared" si="0"/>
        <v>1.4285714285714286</v>
      </c>
      <c r="I15" s="76" t="s">
        <v>47</v>
      </c>
      <c r="J15" s="75"/>
      <c r="K15" s="36"/>
      <c r="L15" s="1"/>
      <c r="M15" s="47"/>
      <c r="N15" s="123" t="s">
        <v>64</v>
      </c>
      <c r="R15" s="34">
        <v>405999.15625</v>
      </c>
      <c r="S15" s="1">
        <v>441316.65625</v>
      </c>
      <c r="T15" s="34">
        <v>5.379848957061768</v>
      </c>
      <c r="U15" s="34">
        <v>75870.328125</v>
      </c>
      <c r="W15" s="1"/>
      <c r="X15">
        <v>10</v>
      </c>
      <c r="Y15" s="47">
        <f t="shared" si="1"/>
        <v>1.4285714285714286</v>
      </c>
      <c r="Z15" s="34">
        <f t="shared" si="2"/>
        <v>68117.79769526247</v>
      </c>
      <c r="AC15" s="19">
        <f t="shared" si="3"/>
        <v>4.942618605289438</v>
      </c>
      <c r="AD15" s="45"/>
      <c r="AE15" s="34">
        <f t="shared" si="4"/>
        <v>336680.2942399463</v>
      </c>
      <c r="AF15" s="19"/>
      <c r="AH15" s="34"/>
      <c r="AJ15" s="1"/>
    </row>
    <row r="16" spans="1:34" ht="15.75" customHeight="1">
      <c r="A16">
        <v>11</v>
      </c>
      <c r="B16" s="47">
        <f t="shared" si="0"/>
        <v>1.5714285714285714</v>
      </c>
      <c r="E16" s="2"/>
      <c r="I16" s="73" t="s">
        <v>49</v>
      </c>
      <c r="J16" s="45"/>
      <c r="K16" s="83"/>
      <c r="L16" s="109"/>
      <c r="M16" s="93"/>
      <c r="N16" s="112"/>
      <c r="Q16" s="17"/>
      <c r="R16" s="34">
        <v>357792.65625</v>
      </c>
      <c r="S16" s="1">
        <v>390608.125</v>
      </c>
      <c r="T16" s="34">
        <v>4.951870918273926</v>
      </c>
      <c r="U16" s="34">
        <v>73536.34375</v>
      </c>
      <c r="W16" s="1"/>
      <c r="X16">
        <v>11</v>
      </c>
      <c r="Y16" s="47">
        <f t="shared" si="1"/>
        <v>1.5714285714285714</v>
      </c>
      <c r="Z16" s="34">
        <f t="shared" si="2"/>
        <v>64264.891846921804</v>
      </c>
      <c r="AC16" s="19">
        <f t="shared" si="3"/>
        <v>4.562612028497395</v>
      </c>
      <c r="AE16" s="34">
        <f t="shared" si="4"/>
        <v>293215.76855084964</v>
      </c>
      <c r="AF16" s="19"/>
      <c r="AH16" s="34"/>
    </row>
    <row r="17" spans="1:34" ht="12.75">
      <c r="A17">
        <v>12</v>
      </c>
      <c r="B17" s="47">
        <f t="shared" si="0"/>
        <v>1.7142857142857142</v>
      </c>
      <c r="I17" s="73" t="s">
        <v>45</v>
      </c>
      <c r="J17" s="45"/>
      <c r="K17" s="72"/>
      <c r="L17" s="109"/>
      <c r="N17" s="112"/>
      <c r="Q17" s="17"/>
      <c r="R17" s="34">
        <v>333907.84375</v>
      </c>
      <c r="S17" s="1">
        <v>352918.125</v>
      </c>
      <c r="T17" s="34">
        <v>4.670807361602783</v>
      </c>
      <c r="U17" s="34">
        <v>70020.390625</v>
      </c>
      <c r="W17" s="1"/>
      <c r="X17">
        <v>12</v>
      </c>
      <c r="Y17" s="47">
        <f t="shared" si="1"/>
        <v>1.7142857142857142</v>
      </c>
      <c r="Z17" s="34">
        <f t="shared" si="2"/>
        <v>60495.91997894183</v>
      </c>
      <c r="AC17" s="19">
        <f t="shared" si="3"/>
        <v>4.211821745726232</v>
      </c>
      <c r="AE17" s="34">
        <f t="shared" si="4"/>
        <v>254798.0312950212</v>
      </c>
      <c r="AH17" s="34"/>
    </row>
    <row r="18" spans="1:31" ht="13.5" thickBot="1">
      <c r="A18">
        <v>13</v>
      </c>
      <c r="B18" s="47">
        <f t="shared" si="0"/>
        <v>1.8571428571428572</v>
      </c>
      <c r="I18" s="74" t="s">
        <v>50</v>
      </c>
      <c r="J18" s="75"/>
      <c r="K18" s="36"/>
      <c r="L18" s="109"/>
      <c r="N18" s="112"/>
      <c r="Q18" s="17"/>
      <c r="R18" s="34">
        <v>290734.71875</v>
      </c>
      <c r="S18" s="1">
        <v>309859.4375</v>
      </c>
      <c r="T18" s="34">
        <v>4.287856101989746</v>
      </c>
      <c r="U18" s="34">
        <v>67641.3984375</v>
      </c>
      <c r="W18" s="1"/>
      <c r="X18">
        <v>13</v>
      </c>
      <c r="Y18" s="47">
        <f t="shared" si="1"/>
        <v>1.8571428571428572</v>
      </c>
      <c r="Z18" s="34">
        <f t="shared" si="2"/>
        <v>56939.835338822035</v>
      </c>
      <c r="AC18" s="19">
        <f t="shared" si="3"/>
        <v>3.8880015015465816</v>
      </c>
      <c r="AE18" s="34">
        <f t="shared" si="4"/>
        <v>221382.1652951552</v>
      </c>
    </row>
    <row r="19" spans="1:31" ht="12.75">
      <c r="A19">
        <v>14</v>
      </c>
      <c r="B19" s="47">
        <f t="shared" si="0"/>
        <v>2</v>
      </c>
      <c r="I19" s="78" t="s">
        <v>62</v>
      </c>
      <c r="J19" s="3"/>
      <c r="K19" s="79"/>
      <c r="L19" s="109"/>
      <c r="N19" s="112"/>
      <c r="Q19" s="17"/>
      <c r="R19" s="34">
        <v>241912.046875</v>
      </c>
      <c r="S19" s="1">
        <v>267129.53125</v>
      </c>
      <c r="T19" s="34">
        <v>3.86572265625</v>
      </c>
      <c r="U19" s="34">
        <v>63970.01953125</v>
      </c>
      <c r="W19" s="1"/>
      <c r="X19">
        <v>14</v>
      </c>
      <c r="Y19" s="47">
        <f t="shared" si="1"/>
        <v>2</v>
      </c>
      <c r="Z19" s="34">
        <f t="shared" si="2"/>
        <v>53647.05882352941</v>
      </c>
      <c r="AC19" s="19">
        <f t="shared" si="3"/>
        <v>3.5890777408534342</v>
      </c>
      <c r="AE19" s="34">
        <f t="shared" si="4"/>
        <v>192543.46468578425</v>
      </c>
    </row>
    <row r="20" spans="1:31" ht="12.75">
      <c r="A20">
        <v>15</v>
      </c>
      <c r="B20" s="47">
        <f t="shared" si="0"/>
        <v>2.142857142857143</v>
      </c>
      <c r="I20" s="73" t="s">
        <v>45</v>
      </c>
      <c r="J20" s="4"/>
      <c r="K20" s="72"/>
      <c r="L20" s="109"/>
      <c r="N20" s="112"/>
      <c r="Q20" s="17"/>
      <c r="R20" s="34">
        <v>198148.703125</v>
      </c>
      <c r="S20" s="1">
        <v>228913.78125</v>
      </c>
      <c r="T20" s="34">
        <v>3.4621713161468506</v>
      </c>
      <c r="U20" s="34">
        <v>61311.53515625</v>
      </c>
      <c r="W20" s="1"/>
      <c r="X20">
        <v>15</v>
      </c>
      <c r="Y20" s="47">
        <f t="shared" si="1"/>
        <v>2.142857142857143</v>
      </c>
      <c r="Z20" s="34">
        <f t="shared" si="2"/>
        <v>50627.37910616101</v>
      </c>
      <c r="AC20" s="19">
        <f t="shared" si="3"/>
        <v>3.3131363310342237</v>
      </c>
      <c r="AE20" s="34">
        <f t="shared" si="4"/>
        <v>167735.409061665</v>
      </c>
    </row>
    <row r="21" spans="9:31" ht="12.75">
      <c r="I21" s="73" t="s">
        <v>63</v>
      </c>
      <c r="J21" s="4"/>
      <c r="K21" s="72"/>
      <c r="L21" s="1"/>
      <c r="Q21" s="94"/>
      <c r="S21" s="34"/>
      <c r="W21" s="1"/>
      <c r="X21">
        <v>16</v>
      </c>
      <c r="Y21" s="47">
        <f t="shared" si="1"/>
        <v>2.2857142857142856</v>
      </c>
      <c r="Z21" s="34">
        <f t="shared" si="2"/>
        <v>47870.650263620395</v>
      </c>
      <c r="AC21" s="19">
        <f t="shared" si="3"/>
        <v>3.0584103049851357</v>
      </c>
      <c r="AE21" s="34">
        <f t="shared" si="4"/>
        <v>146408.090072596</v>
      </c>
    </row>
    <row r="22" spans="9:31" ht="16.5" thickBot="1">
      <c r="I22" s="74" t="s">
        <v>64</v>
      </c>
      <c r="J22" s="5"/>
      <c r="K22" s="84"/>
      <c r="L22" s="1"/>
      <c r="W22" s="1"/>
      <c r="X22">
        <v>17</v>
      </c>
      <c r="Y22" s="47">
        <f t="shared" si="1"/>
        <v>2.4285714285714284</v>
      </c>
      <c r="Z22" s="34">
        <f t="shared" si="2"/>
        <v>45357.852296194316</v>
      </c>
      <c r="AC22" s="19">
        <f t="shared" si="3"/>
        <v>2.8232685464891145</v>
      </c>
      <c r="AE22" s="34">
        <f t="shared" si="4"/>
        <v>128057.39772414447</v>
      </c>
    </row>
    <row r="23" spans="9:31" ht="12.75">
      <c r="I23" s="73" t="s">
        <v>66</v>
      </c>
      <c r="L23" s="1"/>
      <c r="N23" s="2"/>
      <c r="W23" s="1"/>
      <c r="X23">
        <v>18</v>
      </c>
      <c r="Y23" s="47">
        <f t="shared" si="1"/>
        <v>2.5714285714285716</v>
      </c>
      <c r="Z23" s="34">
        <f t="shared" si="2"/>
        <v>43066.87765470142</v>
      </c>
      <c r="AC23" s="19">
        <f t="shared" si="3"/>
        <v>2.6062053455033394</v>
      </c>
      <c r="AE23" s="34">
        <f t="shared" si="4"/>
        <v>112241.12675782116</v>
      </c>
    </row>
    <row r="24" spans="9:31" ht="12.75">
      <c r="I24" s="73" t="s">
        <v>67</v>
      </c>
      <c r="K24" s="86"/>
      <c r="L24" s="1"/>
      <c r="W24" s="1"/>
      <c r="X24">
        <v>19</v>
      </c>
      <c r="Y24" s="47">
        <f t="shared" si="1"/>
        <v>2.7142857142857144</v>
      </c>
      <c r="Z24" s="34">
        <f t="shared" si="2"/>
        <v>40975.464049498616</v>
      </c>
      <c r="AC24" s="19">
        <f t="shared" si="3"/>
        <v>2.405830756474362</v>
      </c>
      <c r="AE24" s="34">
        <f t="shared" si="4"/>
        <v>98580.03167109328</v>
      </c>
    </row>
    <row r="25" spans="12:31" ht="13.5" thickBot="1">
      <c r="L25" s="1"/>
      <c r="W25" s="1"/>
      <c r="X25">
        <v>20</v>
      </c>
      <c r="Y25" s="47">
        <f t="shared" si="1"/>
        <v>2.857142857142857</v>
      </c>
      <c r="Z25" s="34">
        <f t="shared" si="2"/>
        <v>39062.59560668175</v>
      </c>
      <c r="AC25" s="19">
        <f t="shared" si="3"/>
        <v>2.220861697941209</v>
      </c>
      <c r="AE25" s="34">
        <f t="shared" si="4"/>
        <v>86752.62240504604</v>
      </c>
    </row>
    <row r="26" spans="9:31" ht="16.5" thickBot="1">
      <c r="I26" s="131" t="s">
        <v>88</v>
      </c>
      <c r="J26" s="132"/>
      <c r="L26" s="1"/>
      <c r="W26" s="1"/>
      <c r="X26">
        <v>21</v>
      </c>
      <c r="Y26" s="47">
        <f t="shared" si="1"/>
        <v>3</v>
      </c>
      <c r="Z26" s="34">
        <f t="shared" si="2"/>
        <v>37309.09090909091</v>
      </c>
      <c r="AC26" s="19">
        <f t="shared" si="3"/>
        <v>2.05011373643351</v>
      </c>
      <c r="AE26" s="34">
        <f t="shared" si="4"/>
        <v>76487.87976657387</v>
      </c>
    </row>
    <row r="27" spans="9:31" ht="16.5" thickBot="1">
      <c r="I27" s="133"/>
      <c r="J27" s="134"/>
      <c r="L27" s="1"/>
      <c r="W27" s="1"/>
      <c r="X27">
        <v>22</v>
      </c>
      <c r="Y27" s="47">
        <f t="shared" si="1"/>
        <v>3.142857142857143</v>
      </c>
      <c r="Z27" s="34">
        <f t="shared" si="2"/>
        <v>35697.76791903508</v>
      </c>
      <c r="AC27" s="19">
        <f t="shared" si="3"/>
        <v>1.8924935020535558</v>
      </c>
      <c r="AE27" s="34">
        <f t="shared" si="4"/>
        <v>67557.79382458978</v>
      </c>
    </row>
    <row r="28" spans="12:31" ht="15.75">
      <c r="L28" s="1"/>
      <c r="N28" s="37"/>
      <c r="O28" s="4"/>
      <c r="P28" s="4"/>
      <c r="R28" s="4"/>
      <c r="W28" s="1"/>
      <c r="X28">
        <v>23</v>
      </c>
      <c r="Y28" s="47">
        <f t="shared" si="1"/>
        <v>3.2857142857142856</v>
      </c>
      <c r="Z28" s="34">
        <f t="shared" si="2"/>
        <v>34213.39709040807</v>
      </c>
      <c r="AC28" s="19">
        <f t="shared" si="3"/>
        <v>1.7469916871761275</v>
      </c>
      <c r="AE28" s="34">
        <f t="shared" si="4"/>
        <v>59770.520306998806</v>
      </c>
    </row>
    <row r="29" spans="12:31" ht="12.75">
      <c r="L29" s="1"/>
      <c r="N29" s="4"/>
      <c r="O29" s="4"/>
      <c r="P29" s="4"/>
      <c r="R29" s="4"/>
      <c r="W29" s="1"/>
      <c r="X29">
        <v>24</v>
      </c>
      <c r="Y29" s="47">
        <f t="shared" si="1"/>
        <v>3.4285714285714284</v>
      </c>
      <c r="Z29" s="34">
        <f t="shared" si="2"/>
        <v>32842.556536029435</v>
      </c>
      <c r="AC29" s="19">
        <f t="shared" si="3"/>
        <v>1.6126765834338517</v>
      </c>
      <c r="AE29" s="34">
        <f t="shared" si="4"/>
        <v>52964.42186575706</v>
      </c>
    </row>
    <row r="30" spans="12:31" ht="12.75">
      <c r="L30" s="1"/>
      <c r="N30" s="4"/>
      <c r="O30" s="4"/>
      <c r="P30" s="4"/>
      <c r="R30" s="46"/>
      <c r="W30" s="1"/>
      <c r="X30">
        <v>25</v>
      </c>
      <c r="Y30" s="47">
        <f t="shared" si="1"/>
        <v>3.5714285714285716</v>
      </c>
      <c r="Z30" s="34">
        <f t="shared" si="2"/>
        <v>31573.449814832395</v>
      </c>
      <c r="AC30" s="19">
        <f t="shared" si="3"/>
        <v>1.4886881156027396</v>
      </c>
      <c r="AE30" s="34">
        <f t="shared" si="4"/>
        <v>47003.01950792051</v>
      </c>
    </row>
    <row r="31" spans="12:31" ht="12.75">
      <c r="L31" s="1"/>
      <c r="N31" s="4"/>
      <c r="O31" s="4"/>
      <c r="P31" s="4"/>
      <c r="R31" s="4"/>
      <c r="W31" s="1"/>
      <c r="X31">
        <v>26</v>
      </c>
      <c r="Y31" s="47">
        <f t="shared" si="1"/>
        <v>3.7142857142857144</v>
      </c>
      <c r="Z31" s="34">
        <f t="shared" si="2"/>
        <v>30395.717706719253</v>
      </c>
      <c r="AC31" s="19">
        <f t="shared" si="3"/>
        <v>1.3742323341844065</v>
      </c>
      <c r="AE31" s="34">
        <f t="shared" si="4"/>
        <v>41770.77809331509</v>
      </c>
    </row>
    <row r="32" spans="12:31" ht="12.75">
      <c r="L32" s="1"/>
      <c r="N32" s="4"/>
      <c r="O32" s="4"/>
      <c r="P32" s="4"/>
      <c r="R32" s="4"/>
      <c r="W32" s="1"/>
      <c r="X32">
        <v>27</v>
      </c>
      <c r="Y32" s="47">
        <f t="shared" si="1"/>
        <v>3.857142857142857</v>
      </c>
      <c r="Z32" s="34">
        <f t="shared" si="2"/>
        <v>29300.259387040718</v>
      </c>
      <c r="AC32" s="19">
        <f t="shared" si="3"/>
        <v>1.2685763314186878</v>
      </c>
      <c r="AE32" s="34">
        <f t="shared" si="4"/>
        <v>37169.61556282808</v>
      </c>
    </row>
    <row r="33" spans="12:31" ht="12.75">
      <c r="L33" s="1"/>
      <c r="N33" s="4"/>
      <c r="O33" s="4"/>
      <c r="P33" s="4"/>
      <c r="R33" s="35"/>
      <c r="W33" s="1"/>
      <c r="X33">
        <v>28</v>
      </c>
      <c r="Y33" s="47">
        <f t="shared" si="1"/>
        <v>4</v>
      </c>
      <c r="Z33" s="34">
        <f t="shared" si="2"/>
        <v>28279.06976744186</v>
      </c>
      <c r="AC33" s="19">
        <f t="shared" si="3"/>
        <v>1.171043548171781</v>
      </c>
      <c r="AE33" s="34">
        <f t="shared" si="4"/>
        <v>33116.02219946245</v>
      </c>
    </row>
    <row r="34" spans="12:31" ht="12.75">
      <c r="L34" s="1"/>
      <c r="W34" s="1"/>
      <c r="X34">
        <v>29</v>
      </c>
      <c r="Y34" s="47">
        <f t="shared" si="1"/>
        <v>4.142857142857143</v>
      </c>
      <c r="Z34" s="34">
        <f t="shared" si="2"/>
        <v>27325.09517314387</v>
      </c>
      <c r="AC34" s="19">
        <f t="shared" si="3"/>
        <v>1.081009441647977</v>
      </c>
      <c r="AE34" s="34">
        <f t="shared" si="4"/>
        <v>29538.685876098083</v>
      </c>
    </row>
    <row r="35" spans="12:31" ht="12.75">
      <c r="L35" s="1"/>
      <c r="W35" s="1"/>
      <c r="X35">
        <v>30</v>
      </c>
      <c r="Y35" s="47">
        <f t="shared" si="1"/>
        <v>4.285714285714286</v>
      </c>
      <c r="Z35" s="34">
        <f t="shared" si="2"/>
        <v>26432.107171116797</v>
      </c>
      <c r="AC35" s="19">
        <f t="shared" si="3"/>
        <v>0.9978974861835377</v>
      </c>
      <c r="AE35" s="34">
        <f t="shared" si="4"/>
        <v>26376.533300591313</v>
      </c>
    </row>
    <row r="36" spans="12:31" ht="12.75">
      <c r="L36" s="1"/>
      <c r="W36" s="1"/>
      <c r="X36">
        <v>31</v>
      </c>
      <c r="Y36" s="47">
        <f t="shared" si="1"/>
        <v>4.428571428571429</v>
      </c>
      <c r="Z36" s="34">
        <f t="shared" si="2"/>
        <v>25594.59324155194</v>
      </c>
      <c r="AC36" s="19">
        <f t="shared" si="3"/>
        <v>0.9211754815141556</v>
      </c>
      <c r="AE36" s="34">
        <f t="shared" si="4"/>
        <v>23577.11175344556</v>
      </c>
    </row>
    <row r="37" spans="12:31" ht="12.75">
      <c r="L37" s="1"/>
      <c r="W37" s="1"/>
      <c r="X37">
        <v>32</v>
      </c>
      <c r="Y37" s="47">
        <f t="shared" si="1"/>
        <v>4.571428571428571</v>
      </c>
      <c r="Z37" s="34">
        <f t="shared" si="2"/>
        <v>24807.662532825336</v>
      </c>
      <c r="AC37" s="19">
        <f t="shared" si="3"/>
        <v>0.8503521448762972</v>
      </c>
      <c r="AE37" s="34">
        <f t="shared" si="4"/>
        <v>21095.24904415538</v>
      </c>
    </row>
    <row r="38" spans="12:31" ht="12.75">
      <c r="L38" s="1"/>
      <c r="W38" s="1"/>
      <c r="X38">
        <v>33</v>
      </c>
      <c r="Y38" s="47">
        <f t="shared" si="1"/>
        <v>4.714285714285714</v>
      </c>
      <c r="Z38" s="34">
        <f t="shared" si="2"/>
        <v>24066.964842073194</v>
      </c>
      <c r="AC38" s="19">
        <f t="shared" si="3"/>
        <v>0.7849739651202465</v>
      </c>
      <c r="AE38" s="34">
        <f t="shared" si="4"/>
        <v>18891.940820491764</v>
      </c>
    </row>
    <row r="39" spans="12:31" ht="12.75">
      <c r="L39" s="1"/>
      <c r="W39" s="1"/>
      <c r="X39">
        <v>34</v>
      </c>
      <c r="Y39" s="47">
        <f t="shared" si="1"/>
        <v>4.857142857142857</v>
      </c>
      <c r="Z39" s="34">
        <f t="shared" si="2"/>
        <v>23368.621043432002</v>
      </c>
      <c r="AC39" s="19">
        <f t="shared" si="3"/>
        <v>0.7246222986904325</v>
      </c>
      <c r="AE39" s="34">
        <f t="shared" si="4"/>
        <v>16933.42389771731</v>
      </c>
    </row>
    <row r="40" spans="12:31" ht="12.75">
      <c r="L40" s="1"/>
      <c r="W40" s="1"/>
      <c r="X40">
        <v>35</v>
      </c>
      <c r="Y40" s="47">
        <f t="shared" si="1"/>
        <v>5</v>
      </c>
      <c r="Z40" s="34">
        <f t="shared" si="2"/>
        <v>22709.163346613546</v>
      </c>
      <c r="AC40" s="19">
        <f t="shared" si="3"/>
        <v>0.6689106888773975</v>
      </c>
      <c r="AE40" s="34">
        <f t="shared" si="4"/>
        <v>15190.402098012612</v>
      </c>
    </row>
    <row r="41" spans="12:31" ht="12.75">
      <c r="L41" s="1"/>
      <c r="W41" s="1"/>
      <c r="X41">
        <v>36</v>
      </c>
      <c r="Y41" s="47">
        <f t="shared" si="1"/>
        <v>5.142857142857143</v>
      </c>
      <c r="Z41" s="34">
        <f t="shared" si="2"/>
        <v>22085.483957076503</v>
      </c>
      <c r="AC41" s="19">
        <f t="shared" si="3"/>
        <v>0.617482391175471</v>
      </c>
      <c r="AE41" s="34">
        <f t="shared" si="4"/>
        <v>13637.397444083103</v>
      </c>
    </row>
    <row r="42" spans="12:31" ht="12.75">
      <c r="L42" s="1"/>
      <c r="W42" s="1"/>
      <c r="X42">
        <v>37</v>
      </c>
      <c r="Y42" s="47">
        <f t="shared" si="1"/>
        <v>5.285714285714286</v>
      </c>
      <c r="Z42" s="34">
        <f t="shared" si="2"/>
        <v>21494.790898090487</v>
      </c>
      <c r="AC42" s="19">
        <f t="shared" si="3"/>
        <v>0.5700080888999841</v>
      </c>
      <c r="AE42" s="34">
        <f t="shared" si="4"/>
        <v>12252.204681125331</v>
      </c>
    </row>
    <row r="43" spans="12:31" ht="12.75">
      <c r="L43" s="1"/>
      <c r="W43" s="1"/>
      <c r="X43">
        <v>38</v>
      </c>
      <c r="Y43" s="47">
        <f t="shared" si="1"/>
        <v>5.428571428571429</v>
      </c>
      <c r="Z43" s="34">
        <f t="shared" si="2"/>
        <v>20934.56993105453</v>
      </c>
      <c r="AC43" s="19">
        <f t="shared" si="3"/>
        <v>0.5261837844361821</v>
      </c>
      <c r="AE43" s="34">
        <f t="shared" si="4"/>
        <v>11015.431231866176</v>
      </c>
    </row>
    <row r="44" spans="12:31" ht="12.75">
      <c r="L44" s="1"/>
      <c r="W44" s="1"/>
      <c r="X44">
        <v>39</v>
      </c>
      <c r="Y44" s="47">
        <f t="shared" si="1"/>
        <v>5.571428571428571</v>
      </c>
      <c r="Z44" s="34">
        <f t="shared" si="2"/>
        <v>20402.551667913365</v>
      </c>
      <c r="AC44" s="19">
        <f t="shared" si="3"/>
        <v>0.48572885261662146</v>
      </c>
      <c r="AE44" s="34">
        <f t="shared" si="4"/>
        <v>9910.108012106895</v>
      </c>
    </row>
    <row r="45" spans="12:31" ht="12.75">
      <c r="L45" s="1"/>
      <c r="S45" s="27"/>
      <c r="W45" s="1"/>
      <c r="X45">
        <v>40</v>
      </c>
      <c r="Y45" s="47">
        <f t="shared" si="1"/>
        <v>5.714285714285714</v>
      </c>
      <c r="Z45" s="34">
        <f t="shared" si="2"/>
        <v>19896.683106986744</v>
      </c>
      <c r="AC45" s="19">
        <f t="shared" si="3"/>
        <v>0.44838424376202834</v>
      </c>
      <c r="AE45" s="34">
        <f t="shared" si="4"/>
        <v>8921.359208298976</v>
      </c>
    </row>
    <row r="46" spans="12:31" ht="12.75">
      <c r="L46" s="1"/>
      <c r="W46" s="1"/>
      <c r="X46">
        <v>41</v>
      </c>
      <c r="Y46" s="47">
        <f t="shared" si="1"/>
        <v>5.857142857142857</v>
      </c>
      <c r="Z46" s="34">
        <f t="shared" si="2"/>
        <v>19415.10294170858</v>
      </c>
      <c r="AC46" s="19">
        <f t="shared" si="3"/>
        <v>0.4139108248789382</v>
      </c>
      <c r="AE46" s="34">
        <f t="shared" si="4"/>
        <v>8036.121273712099</v>
      </c>
    </row>
    <row r="47" spans="12:31" ht="12.75">
      <c r="L47" s="1"/>
      <c r="W47" s="1"/>
      <c r="X47">
        <v>42</v>
      </c>
      <c r="Y47" s="47">
        <f t="shared" si="1"/>
        <v>6</v>
      </c>
      <c r="Z47" s="34">
        <f t="shared" si="2"/>
        <v>18956.120092378755</v>
      </c>
      <c r="AC47" s="19">
        <f t="shared" si="3"/>
        <v>0.3820878483921242</v>
      </c>
      <c r="AE47" s="34">
        <f t="shared" si="4"/>
        <v>7242.9031399597125</v>
      </c>
    </row>
    <row r="48" spans="12:31" ht="12.75">
      <c r="L48" s="1"/>
      <c r="W48" s="1"/>
      <c r="X48">
        <v>43</v>
      </c>
      <c r="Y48" s="47">
        <f t="shared" si="1"/>
        <v>6.142857142857143</v>
      </c>
      <c r="Z48" s="34">
        <f t="shared" si="2"/>
        <v>18518.19499614074</v>
      </c>
      <c r="AC48" s="19">
        <f t="shared" si="3"/>
        <v>0.3527115386064685</v>
      </c>
      <c r="AE48" s="34">
        <f t="shared" si="4"/>
        <v>6531.581049303406</v>
      </c>
    </row>
    <row r="49" spans="12:31" ht="12.75">
      <c r="L49" s="1"/>
      <c r="W49" s="1"/>
      <c r="X49">
        <v>44</v>
      </c>
      <c r="Y49" s="47">
        <f t="shared" si="1"/>
        <v>6.285714285714286</v>
      </c>
      <c r="Z49" s="34">
        <f t="shared" si="2"/>
        <v>18099.923262121367</v>
      </c>
      <c r="AC49" s="19">
        <f t="shared" si="3"/>
        <v>0.325593786846812</v>
      </c>
      <c r="AE49" s="34">
        <f t="shared" si="4"/>
        <v>5893.222556550799</v>
      </c>
    </row>
    <row r="50" spans="12:31" ht="12.75">
      <c r="L50" s="1"/>
      <c r="W50" s="1"/>
      <c r="X50">
        <v>45</v>
      </c>
      <c r="Y50" s="47">
        <f t="shared" si="1"/>
        <v>6.428571428571429</v>
      </c>
      <c r="Z50" s="34">
        <f t="shared" si="2"/>
        <v>17700.021358978713</v>
      </c>
      <c r="AC50" s="19">
        <f t="shared" si="3"/>
        <v>0.3005609469202182</v>
      </c>
      <c r="AE50" s="34">
        <f t="shared" si="4"/>
        <v>5319.935180162729</v>
      </c>
    </row>
    <row r="51" spans="12:31" ht="12.75">
      <c r="L51" s="1"/>
      <c r="W51" s="1"/>
      <c r="X51">
        <v>46</v>
      </c>
      <c r="Y51" s="47">
        <f t="shared" si="1"/>
        <v>6.571428571428571</v>
      </c>
      <c r="Z51" s="34">
        <f t="shared" si="2"/>
        <v>17317.314052765174</v>
      </c>
      <c r="AC51" s="19">
        <f t="shared" si="3"/>
        <v>0.27745272318749936</v>
      </c>
      <c r="AE51" s="34">
        <f t="shared" si="4"/>
        <v>4804.735942232848</v>
      </c>
    </row>
    <row r="52" spans="12:31" ht="12.75">
      <c r="L52" s="1"/>
      <c r="W52" s="1"/>
      <c r="X52">
        <v>47</v>
      </c>
      <c r="Y52" s="47">
        <f t="shared" si="1"/>
        <v>6.714285714285714</v>
      </c>
      <c r="Z52" s="34">
        <f t="shared" si="2"/>
        <v>16950.723355562073</v>
      </c>
      <c r="AC52" s="19">
        <f t="shared" si="3"/>
        <v>0.256121144123867</v>
      </c>
      <c r="AE52" s="34">
        <f t="shared" si="4"/>
        <v>4341.438659553713</v>
      </c>
    </row>
    <row r="53" spans="12:31" ht="12.75">
      <c r="L53" s="1"/>
      <c r="W53" s="1"/>
      <c r="X53">
        <v>48</v>
      </c>
      <c r="Y53" s="47">
        <f t="shared" si="1"/>
        <v>6.857142857142857</v>
      </c>
      <c r="Z53" s="34">
        <f t="shared" si="2"/>
        <v>16599.25878109666</v>
      </c>
      <c r="AC53" s="19">
        <f t="shared" si="3"/>
        <v>0.23642961479598915</v>
      </c>
      <c r="AE53" s="34">
        <f t="shared" si="4"/>
        <v>3924.556359513624</v>
      </c>
    </row>
    <row r="54" spans="12:31" ht="12.75">
      <c r="L54" s="1"/>
      <c r="W54" s="1"/>
      <c r="X54">
        <v>49</v>
      </c>
      <c r="Y54" s="47">
        <f t="shared" si="1"/>
        <v>7</v>
      </c>
      <c r="Z54" s="34">
        <f t="shared" si="2"/>
        <v>16262.008733624454</v>
      </c>
      <c r="AC54" s="19">
        <f t="shared" si="3"/>
        <v>0.21825204218807318</v>
      </c>
      <c r="AE54" s="34">
        <f t="shared" si="4"/>
        <v>3549.216616193819</v>
      </c>
    </row>
    <row r="55" spans="12:31" ht="12.75">
      <c r="L55" s="1"/>
      <c r="W55" s="1"/>
      <c r="X55">
        <v>50</v>
      </c>
      <c r="Y55" s="47">
        <f t="shared" si="1"/>
        <v>7.142857142857143</v>
      </c>
      <c r="Z55" s="34">
        <f t="shared" si="2"/>
        <v>15938.132881686324</v>
      </c>
      <c r="AC55" s="19">
        <f t="shared" si="3"/>
        <v>0.20147202777607598</v>
      </c>
      <c r="AE55" s="34">
        <f t="shared" si="4"/>
        <v>3211.087950637897</v>
      </c>
    </row>
    <row r="56" spans="12:31" ht="12.75">
      <c r="L56" s="1"/>
      <c r="AE56" s="77">
        <f>SUM(AE6:AE55)</f>
        <v>5970236.661994199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6"/>
  <sheetViews>
    <sheetView tabSelected="1" zoomScalePageLayoutView="0" workbookViewId="0" topLeftCell="H9">
      <selection activeCell="L29" sqref="L29"/>
    </sheetView>
  </sheetViews>
  <sheetFormatPr defaultColWidth="9.00390625" defaultRowHeight="12.75"/>
  <cols>
    <col min="2" max="2" width="12.875" style="17" customWidth="1"/>
    <col min="3" max="3" width="9.25390625" style="34" customWidth="1"/>
    <col min="4" max="4" width="12.625" style="0" customWidth="1"/>
    <col min="5" max="5" width="10.375" style="0" customWidth="1"/>
    <col min="6" max="6" width="16.75390625" style="0" customWidth="1"/>
    <col min="7" max="7" width="8.25390625" style="0" customWidth="1"/>
    <col min="8" max="8" width="10.875" style="19" customWidth="1"/>
    <col min="9" max="9" width="12.00390625" style="0" customWidth="1"/>
    <col min="10" max="10" width="17.375" style="0" customWidth="1"/>
    <col min="11" max="11" width="16.875" style="0" customWidth="1"/>
    <col min="12" max="12" width="12.875" style="0" customWidth="1"/>
    <col min="13" max="13" width="19.75390625" style="0" customWidth="1"/>
    <col min="14" max="14" width="18.25390625" style="0" customWidth="1"/>
    <col min="16" max="16" width="10.125" style="0" customWidth="1"/>
    <col min="17" max="17" width="17.375" style="0" customWidth="1"/>
    <col min="18" max="18" width="11.25390625" style="0" customWidth="1"/>
    <col min="19" max="19" width="15.625" style="0" customWidth="1"/>
    <col min="20" max="20" width="12.00390625" style="0" customWidth="1"/>
    <col min="22" max="22" width="12.125" style="0" customWidth="1"/>
    <col min="23" max="23" width="13.875" style="0" customWidth="1"/>
    <col min="25" max="25" width="13.75390625" style="0" customWidth="1"/>
    <col min="27" max="27" width="12.125" style="0" customWidth="1"/>
    <col min="28" max="28" width="12.375" style="0" customWidth="1"/>
    <col min="30" max="30" width="12.125" style="0" customWidth="1"/>
    <col min="31" max="31" width="13.125" style="0" customWidth="1"/>
    <col min="32" max="32" width="16.00390625" style="0" customWidth="1"/>
    <col min="34" max="34" width="20.375" style="0" customWidth="1"/>
    <col min="35" max="35" width="11.875" style="0" customWidth="1"/>
  </cols>
  <sheetData>
    <row r="1" spans="1:36" ht="15" customHeight="1">
      <c r="A1" s="145" t="s">
        <v>1</v>
      </c>
      <c r="B1" s="14" t="s">
        <v>3</v>
      </c>
      <c r="C1" s="31" t="s">
        <v>7</v>
      </c>
      <c r="D1" s="11" t="s">
        <v>8</v>
      </c>
      <c r="E1" s="87" t="s">
        <v>10</v>
      </c>
      <c r="F1" s="99" t="s">
        <v>30</v>
      </c>
      <c r="G1" s="99"/>
      <c r="H1" s="20" t="s">
        <v>17</v>
      </c>
      <c r="I1" s="25" t="s">
        <v>38</v>
      </c>
      <c r="J1" s="25" t="s">
        <v>35</v>
      </c>
      <c r="K1" s="26" t="s">
        <v>36</v>
      </c>
      <c r="L1" s="29" t="s">
        <v>21</v>
      </c>
      <c r="M1" s="25" t="s">
        <v>29</v>
      </c>
      <c r="N1" s="26"/>
      <c r="O1" s="23" t="s">
        <v>0</v>
      </c>
      <c r="P1" s="18"/>
      <c r="Q1" s="6" t="s">
        <v>0</v>
      </c>
      <c r="R1" s="87" t="s">
        <v>39</v>
      </c>
      <c r="S1" s="87" t="s">
        <v>56</v>
      </c>
      <c r="T1" s="88" t="s">
        <v>17</v>
      </c>
      <c r="U1" s="88" t="s">
        <v>42</v>
      </c>
      <c r="V1" s="87" t="s">
        <v>69</v>
      </c>
      <c r="W1" s="12" t="s">
        <v>51</v>
      </c>
      <c r="X1" s="146" t="s">
        <v>1</v>
      </c>
      <c r="Y1" s="54" t="s">
        <v>3</v>
      </c>
      <c r="Z1" s="55" t="s">
        <v>7</v>
      </c>
      <c r="AA1" s="56" t="s">
        <v>8</v>
      </c>
      <c r="AB1" s="56" t="s">
        <v>10</v>
      </c>
      <c r="AC1" s="65" t="s">
        <v>17</v>
      </c>
      <c r="AD1" s="66" t="s">
        <v>38</v>
      </c>
      <c r="AE1" s="56" t="s">
        <v>39</v>
      </c>
      <c r="AF1" s="51"/>
      <c r="AG1" s="51"/>
      <c r="AH1" s="27"/>
      <c r="AJ1" s="52"/>
    </row>
    <row r="2" spans="1:36" ht="12.75">
      <c r="A2" s="147" t="s">
        <v>2</v>
      </c>
      <c r="B2" s="15" t="s">
        <v>4</v>
      </c>
      <c r="C2" s="32" t="s">
        <v>6</v>
      </c>
      <c r="D2" s="12" t="s">
        <v>9</v>
      </c>
      <c r="E2" s="88" t="s">
        <v>11</v>
      </c>
      <c r="F2" s="100" t="s">
        <v>31</v>
      </c>
      <c r="G2" s="100"/>
      <c r="H2" s="21" t="s">
        <v>18</v>
      </c>
      <c r="I2" s="23" t="s">
        <v>11</v>
      </c>
      <c r="J2" s="30" t="s">
        <v>37</v>
      </c>
      <c r="K2" s="28"/>
      <c r="L2" s="18" t="s">
        <v>22</v>
      </c>
      <c r="M2" s="23" t="s">
        <v>25</v>
      </c>
      <c r="N2" s="18"/>
      <c r="O2" s="23" t="s">
        <v>32</v>
      </c>
      <c r="P2" s="18"/>
      <c r="Q2" s="6" t="s">
        <v>60</v>
      </c>
      <c r="R2" s="88" t="s">
        <v>22</v>
      </c>
      <c r="S2" s="88" t="s">
        <v>57</v>
      </c>
      <c r="T2" s="88" t="s">
        <v>18</v>
      </c>
      <c r="U2" s="88" t="s">
        <v>6</v>
      </c>
      <c r="V2" s="88" t="s">
        <v>52</v>
      </c>
      <c r="W2" s="12" t="s">
        <v>52</v>
      </c>
      <c r="X2" s="148" t="s">
        <v>2</v>
      </c>
      <c r="Y2" s="58" t="s">
        <v>4</v>
      </c>
      <c r="Z2" s="59" t="s">
        <v>6</v>
      </c>
      <c r="AA2" s="50" t="s">
        <v>9</v>
      </c>
      <c r="AB2" s="50" t="s">
        <v>11</v>
      </c>
      <c r="AC2" s="67" t="s">
        <v>18</v>
      </c>
      <c r="AD2" s="68" t="s">
        <v>11</v>
      </c>
      <c r="AE2" s="50" t="s">
        <v>22</v>
      </c>
      <c r="AH2" s="34"/>
      <c r="AJ2" s="35"/>
    </row>
    <row r="3" spans="1:36" ht="12.75">
      <c r="A3" s="18"/>
      <c r="B3" s="15" t="s">
        <v>5</v>
      </c>
      <c r="C3" s="32" t="s">
        <v>68</v>
      </c>
      <c r="D3" s="12" t="s">
        <v>12</v>
      </c>
      <c r="E3" s="88" t="s">
        <v>15</v>
      </c>
      <c r="F3" s="100" t="s">
        <v>55</v>
      </c>
      <c r="G3" s="100"/>
      <c r="H3" s="21" t="s">
        <v>22</v>
      </c>
      <c r="I3" s="23" t="s">
        <v>20</v>
      </c>
      <c r="J3" s="11"/>
      <c r="K3" s="18" t="s">
        <v>15</v>
      </c>
      <c r="L3" s="18" t="s">
        <v>24</v>
      </c>
      <c r="M3" s="23" t="s">
        <v>26</v>
      </c>
      <c r="N3" s="18"/>
      <c r="O3" s="23" t="s">
        <v>27</v>
      </c>
      <c r="P3" s="18"/>
      <c r="Q3" s="6" t="s">
        <v>27</v>
      </c>
      <c r="R3" s="88" t="s">
        <v>40</v>
      </c>
      <c r="S3" s="88" t="s">
        <v>58</v>
      </c>
      <c r="T3" s="88" t="s">
        <v>22</v>
      </c>
      <c r="U3" s="88" t="s">
        <v>16</v>
      </c>
      <c r="V3" s="88"/>
      <c r="W3" s="12" t="s">
        <v>53</v>
      </c>
      <c r="X3" s="60"/>
      <c r="Y3" s="58" t="s">
        <v>5</v>
      </c>
      <c r="Z3" s="59" t="s">
        <v>68</v>
      </c>
      <c r="AA3" s="50" t="s">
        <v>12</v>
      </c>
      <c r="AB3" s="50" t="s">
        <v>15</v>
      </c>
      <c r="AC3" s="67" t="s">
        <v>22</v>
      </c>
      <c r="AD3" s="68" t="s">
        <v>20</v>
      </c>
      <c r="AE3" s="50" t="s">
        <v>72</v>
      </c>
      <c r="AH3" s="34"/>
      <c r="AJ3" s="35"/>
    </row>
    <row r="4" spans="1:36" ht="12.75">
      <c r="A4" s="18"/>
      <c r="B4" s="15"/>
      <c r="C4" s="32"/>
      <c r="D4" s="12" t="s">
        <v>13</v>
      </c>
      <c r="E4" s="88" t="s">
        <v>6</v>
      </c>
      <c r="F4" s="100"/>
      <c r="G4" s="100"/>
      <c r="H4" s="21"/>
      <c r="I4" s="12" t="s">
        <v>19</v>
      </c>
      <c r="J4" s="12" t="s">
        <v>20</v>
      </c>
      <c r="K4" s="6" t="s">
        <v>6</v>
      </c>
      <c r="L4" s="12" t="s">
        <v>23</v>
      </c>
      <c r="M4" s="23" t="s">
        <v>27</v>
      </c>
      <c r="N4" s="18"/>
      <c r="O4" s="23" t="s">
        <v>33</v>
      </c>
      <c r="P4" s="18"/>
      <c r="Q4" s="6" t="s">
        <v>61</v>
      </c>
      <c r="R4" s="88"/>
      <c r="S4" s="88" t="s">
        <v>59</v>
      </c>
      <c r="T4" s="88" t="s">
        <v>40</v>
      </c>
      <c r="U4" s="88" t="s">
        <v>40</v>
      </c>
      <c r="V4" s="88"/>
      <c r="W4" s="12" t="s">
        <v>54</v>
      </c>
      <c r="X4" s="60"/>
      <c r="Y4" s="58"/>
      <c r="Z4" s="59"/>
      <c r="AA4" s="50" t="s">
        <v>13</v>
      </c>
      <c r="AB4" s="50" t="s">
        <v>6</v>
      </c>
      <c r="AC4" s="67"/>
      <c r="AD4" s="50" t="s">
        <v>19</v>
      </c>
      <c r="AE4" s="50" t="s">
        <v>71</v>
      </c>
      <c r="AH4" s="34"/>
      <c r="AJ4" s="35"/>
    </row>
    <row r="5" spans="1:36" ht="13.5" thickBot="1">
      <c r="A5" s="10"/>
      <c r="B5" s="16"/>
      <c r="C5" s="33"/>
      <c r="D5" s="13" t="s">
        <v>14</v>
      </c>
      <c r="E5" s="89" t="s">
        <v>16</v>
      </c>
      <c r="F5" s="101"/>
      <c r="G5" s="101"/>
      <c r="H5" s="22"/>
      <c r="I5" s="13"/>
      <c r="J5" s="13" t="s">
        <v>22</v>
      </c>
      <c r="K5" s="7" t="s">
        <v>16</v>
      </c>
      <c r="L5" s="13" t="s">
        <v>11</v>
      </c>
      <c r="M5" s="24" t="s">
        <v>28</v>
      </c>
      <c r="N5" s="10"/>
      <c r="O5" s="24" t="s">
        <v>34</v>
      </c>
      <c r="P5" s="10"/>
      <c r="Q5" s="6" t="s">
        <v>28</v>
      </c>
      <c r="R5" s="89"/>
      <c r="S5" s="89" t="s">
        <v>22</v>
      </c>
      <c r="T5" s="89"/>
      <c r="U5" s="89"/>
      <c r="V5" s="89"/>
      <c r="W5" s="49" t="s">
        <v>65</v>
      </c>
      <c r="X5" s="61"/>
      <c r="Y5" s="62"/>
      <c r="Z5" s="63"/>
      <c r="AA5" s="64" t="s">
        <v>14</v>
      </c>
      <c r="AB5" s="64" t="s">
        <v>16</v>
      </c>
      <c r="AC5" s="69"/>
      <c r="AD5" s="64"/>
      <c r="AE5" s="64"/>
      <c r="AH5" s="34"/>
      <c r="AJ5" s="35"/>
    </row>
    <row r="6" spans="1:36" ht="12.75">
      <c r="A6">
        <v>1</v>
      </c>
      <c r="B6" s="47">
        <f aca="true" t="shared" si="0" ref="B6:B20">A6/D$6</f>
        <v>0.14285714285714285</v>
      </c>
      <c r="C6" s="34">
        <f>(E$6*POWER(B6,E$7))/(E$8*POWER(B6,E$9)+E$10)</f>
        <v>2806.7337296418405</v>
      </c>
      <c r="D6">
        <v>7</v>
      </c>
      <c r="E6" s="102">
        <v>62000</v>
      </c>
      <c r="F6" s="1">
        <v>6901834.5</v>
      </c>
      <c r="H6" s="19">
        <f>I$6*EXP(-I$7*A6)</f>
        <v>11.881105408525967</v>
      </c>
      <c r="I6" s="103">
        <v>13</v>
      </c>
      <c r="J6" s="102">
        <v>59000</v>
      </c>
      <c r="K6" s="103">
        <v>12</v>
      </c>
      <c r="L6" s="1">
        <f aca="true" t="shared" si="1" ref="L6:L20">C6*H6</f>
        <v>33347.09929553993</v>
      </c>
      <c r="M6" s="47">
        <f aca="true" t="shared" si="2" ref="M6:M15">((R6-L6)/L6)*((R6-L6)/L6)</f>
        <v>7.893368403904583E-06</v>
      </c>
      <c r="O6" s="17">
        <f>((W$6-F6)/F6)*((W$6-F6)/F6)</f>
        <v>0.005706827882037528</v>
      </c>
      <c r="R6" s="34">
        <v>33253.41015625</v>
      </c>
      <c r="S6" s="1">
        <v>37743.38671875</v>
      </c>
      <c r="T6" s="34">
        <v>10.7376070022583</v>
      </c>
      <c r="U6" s="34">
        <v>3185.773681640625</v>
      </c>
      <c r="V6" s="48">
        <v>16952957</v>
      </c>
      <c r="W6" s="77">
        <f>AE56</f>
        <v>7423223.576693072</v>
      </c>
      <c r="X6">
        <v>1</v>
      </c>
      <c r="Y6" s="47">
        <f aca="true" t="shared" si="3" ref="Y6:Y55">X6/AA$6</f>
        <v>0.14285714285714285</v>
      </c>
      <c r="Z6" s="34">
        <f>(AB$6*POWER(Y6,AB$7))/(AB$8*POWER(Y6,AB$9)+AB$10)</f>
        <v>2806.7337296418405</v>
      </c>
      <c r="AA6">
        <v>7</v>
      </c>
      <c r="AB6" s="80">
        <f>E6</f>
        <v>62000</v>
      </c>
      <c r="AC6" s="19">
        <f>AD$6*EXP(-AD$7*X6)</f>
        <v>11.881105408525967</v>
      </c>
      <c r="AD6" s="19">
        <f>I6</f>
        <v>13</v>
      </c>
      <c r="AE6" s="34">
        <f>Z6*AC6</f>
        <v>33347.09929553993</v>
      </c>
      <c r="AH6" s="34"/>
      <c r="AJ6" s="1"/>
    </row>
    <row r="7" spans="1:36" ht="12.75">
      <c r="A7">
        <v>2</v>
      </c>
      <c r="B7" s="47">
        <f t="shared" si="0"/>
        <v>0.2857142857142857</v>
      </c>
      <c r="C7" s="34">
        <f aca="true" t="shared" si="4" ref="C7:C20">(E$6*POWER(B7,E$7))/(E$8*POWER(B7,E$9)+E$10)</f>
        <v>13282.95955535795</v>
      </c>
      <c r="E7" s="102">
        <v>2.3</v>
      </c>
      <c r="F7" s="1">
        <v>7192988.5</v>
      </c>
      <c r="H7" s="19">
        <f aca="true" t="shared" si="5" ref="H7:H20">I$6*EXP(-I$7*A7)</f>
        <v>10.858512748346536</v>
      </c>
      <c r="I7" s="102">
        <v>0.09</v>
      </c>
      <c r="J7" s="102">
        <v>2.2</v>
      </c>
      <c r="K7" s="102">
        <v>0.08</v>
      </c>
      <c r="L7" s="1">
        <f t="shared" si="1"/>
        <v>144233.18566762572</v>
      </c>
      <c r="M7" s="47">
        <f t="shared" si="2"/>
        <v>0.0017570120107647063</v>
      </c>
      <c r="O7" s="17">
        <f>((W$6-F7)/F7)*((W$6-F7)/F7)</f>
        <v>0.001024528980634784</v>
      </c>
      <c r="R7" s="34">
        <v>150278.96875</v>
      </c>
      <c r="S7" s="1">
        <v>160336.640625</v>
      </c>
      <c r="T7" s="34">
        <v>10.3302001953125</v>
      </c>
      <c r="U7" s="34">
        <v>14469.751953125</v>
      </c>
      <c r="W7" s="1"/>
      <c r="X7">
        <v>2</v>
      </c>
      <c r="Y7" s="47">
        <f t="shared" si="3"/>
        <v>0.2857142857142857</v>
      </c>
      <c r="Z7" s="34">
        <f aca="true" t="shared" si="6" ref="Z7:Z55">(AB$6*POWER(Y7,AB$7))/(AB$8*POWER(Y7,AB$9)+AB$10)</f>
        <v>13282.95955535795</v>
      </c>
      <c r="AB7" s="80">
        <f>E7</f>
        <v>2.3</v>
      </c>
      <c r="AC7" s="19">
        <f aca="true" t="shared" si="7" ref="AC7:AC55">AD$6*EXP(-AD$7*X7)</f>
        <v>10.858512748346536</v>
      </c>
      <c r="AD7">
        <f>I7</f>
        <v>0.09</v>
      </c>
      <c r="AE7" s="34">
        <f aca="true" t="shared" si="8" ref="AE7:AE55">Z7*AC7</f>
        <v>144233.18566762572</v>
      </c>
      <c r="AF7" s="19"/>
      <c r="AH7" s="34"/>
      <c r="AJ7" s="1"/>
    </row>
    <row r="8" spans="1:36" ht="12.75">
      <c r="A8">
        <v>3</v>
      </c>
      <c r="B8" s="47">
        <f t="shared" si="0"/>
        <v>0.42857142857142855</v>
      </c>
      <c r="C8" s="34">
        <f t="shared" si="4"/>
        <v>30521.697793543837</v>
      </c>
      <c r="E8" s="102">
        <v>0.5</v>
      </c>
      <c r="F8" s="1">
        <v>7304318.5</v>
      </c>
      <c r="H8" s="19">
        <f t="shared" si="5"/>
        <v>9.92393342637909</v>
      </c>
      <c r="I8" s="149" t="s">
        <v>90</v>
      </c>
      <c r="J8" s="102">
        <v>0.5</v>
      </c>
      <c r="K8" s="1"/>
      <c r="L8" s="1">
        <f t="shared" si="1"/>
        <v>302895.2969631906</v>
      </c>
      <c r="M8" s="47">
        <f t="shared" si="2"/>
        <v>0.002520138323969429</v>
      </c>
      <c r="O8" s="17">
        <f>((W$6-F8)/F8)*((W$6-F8)/F8)</f>
        <v>0.0002649972643519804</v>
      </c>
      <c r="R8" s="34">
        <v>318100.9375</v>
      </c>
      <c r="S8" s="1">
        <v>331638</v>
      </c>
      <c r="T8" s="34">
        <v>9.68356990814209</v>
      </c>
      <c r="U8" s="34">
        <v>31144.322265625</v>
      </c>
      <c r="W8" s="1"/>
      <c r="X8">
        <v>3</v>
      </c>
      <c r="Y8" s="47">
        <f t="shared" si="3"/>
        <v>0.42857142857142855</v>
      </c>
      <c r="Z8" s="34">
        <f t="shared" si="6"/>
        <v>30521.697793543837</v>
      </c>
      <c r="AB8" s="80">
        <f>E8</f>
        <v>0.5</v>
      </c>
      <c r="AC8" s="19">
        <f t="shared" si="7"/>
        <v>9.92393342637909</v>
      </c>
      <c r="AD8" s="19"/>
      <c r="AE8" s="34">
        <f t="shared" si="8"/>
        <v>302895.2969631906</v>
      </c>
      <c r="AF8" s="19"/>
      <c r="AH8" s="34"/>
      <c r="AJ8" s="1"/>
    </row>
    <row r="9" spans="1:36" ht="13.5" thickBot="1">
      <c r="A9">
        <v>4</v>
      </c>
      <c r="B9" s="47">
        <f t="shared" si="0"/>
        <v>0.5714285714285714</v>
      </c>
      <c r="C9" s="34">
        <f t="shared" si="4"/>
        <v>49858.29027843977</v>
      </c>
      <c r="E9" s="100">
        <v>3</v>
      </c>
      <c r="H9" s="19">
        <f t="shared" si="5"/>
        <v>9.069792238923403</v>
      </c>
      <c r="J9" s="100">
        <v>3</v>
      </c>
      <c r="K9" s="1"/>
      <c r="L9" s="1">
        <f t="shared" si="1"/>
        <v>452204.33421338315</v>
      </c>
      <c r="M9" s="47">
        <f t="shared" si="2"/>
        <v>1.07167056735473E-05</v>
      </c>
      <c r="O9" s="94">
        <f>SUM(O6:O8)/3</f>
        <v>0.002332118042341431</v>
      </c>
      <c r="R9" s="34">
        <v>453684.6875</v>
      </c>
      <c r="S9" s="1">
        <v>480711.09375</v>
      </c>
      <c r="T9" s="34">
        <v>8.843424797058105</v>
      </c>
      <c r="U9" s="34">
        <v>50419.53515625</v>
      </c>
      <c r="V9" t="s">
        <v>91</v>
      </c>
      <c r="W9" s="150">
        <f>W6/V6</f>
        <v>0.43787190498348294</v>
      </c>
      <c r="X9">
        <v>4</v>
      </c>
      <c r="Y9" s="47">
        <f t="shared" si="3"/>
        <v>0.5714285714285714</v>
      </c>
      <c r="Z9" s="34">
        <f t="shared" si="6"/>
        <v>49858.29027843977</v>
      </c>
      <c r="AB9" s="85">
        <f>E9</f>
        <v>3</v>
      </c>
      <c r="AC9" s="19">
        <f t="shared" si="7"/>
        <v>9.069792238923403</v>
      </c>
      <c r="AE9" s="34">
        <f t="shared" si="8"/>
        <v>452204.33421338315</v>
      </c>
      <c r="AF9" s="19"/>
      <c r="AH9" s="34"/>
      <c r="AJ9" s="1"/>
    </row>
    <row r="10" spans="1:36" ht="15.75">
      <c r="A10">
        <v>5</v>
      </c>
      <c r="B10" s="47">
        <f t="shared" si="0"/>
        <v>0.7142857142857143</v>
      </c>
      <c r="C10" s="34">
        <f t="shared" si="4"/>
        <v>66160.17197579784</v>
      </c>
      <c r="E10" s="100">
        <v>0.25</v>
      </c>
      <c r="G10" t="s">
        <v>41</v>
      </c>
      <c r="H10" s="19">
        <f t="shared" si="5"/>
        <v>8.289165971083053</v>
      </c>
      <c r="I10" s="38" t="s">
        <v>43</v>
      </c>
      <c r="J10" s="39"/>
      <c r="K10" s="40"/>
      <c r="L10" s="1">
        <f t="shared" si="1"/>
        <v>548412.6461827861</v>
      </c>
      <c r="M10" s="47">
        <f t="shared" si="2"/>
        <v>0.0006135497326281459</v>
      </c>
      <c r="R10" s="34">
        <v>534828.5</v>
      </c>
      <c r="S10" s="1">
        <v>572171.625</v>
      </c>
      <c r="T10" s="34">
        <v>8.111374855041504</v>
      </c>
      <c r="U10" s="34">
        <v>65146.28515625</v>
      </c>
      <c r="W10" s="1"/>
      <c r="X10">
        <v>5</v>
      </c>
      <c r="Y10" s="47">
        <f t="shared" si="3"/>
        <v>0.7142857142857143</v>
      </c>
      <c r="Z10" s="34">
        <f t="shared" si="6"/>
        <v>66160.17197579784</v>
      </c>
      <c r="AB10" s="85">
        <f>E10</f>
        <v>0.25</v>
      </c>
      <c r="AC10" s="19">
        <f t="shared" si="7"/>
        <v>8.289165971083053</v>
      </c>
      <c r="AD10" s="42"/>
      <c r="AE10" s="34">
        <f t="shared" si="8"/>
        <v>548412.6461827861</v>
      </c>
      <c r="AF10" s="19"/>
      <c r="AH10" s="34"/>
      <c r="AJ10" s="1"/>
    </row>
    <row r="11" spans="1:36" ht="15.75">
      <c r="A11">
        <v>6</v>
      </c>
      <c r="B11" s="47">
        <f t="shared" si="0"/>
        <v>0.8571428571428571</v>
      </c>
      <c r="C11" s="34">
        <f t="shared" si="4"/>
        <v>76995.70186609738</v>
      </c>
      <c r="E11" s="151" t="s">
        <v>101</v>
      </c>
      <c r="H11" s="19">
        <f t="shared" si="5"/>
        <v>7.575727280861865</v>
      </c>
      <c r="I11" s="41" t="s">
        <v>44</v>
      </c>
      <c r="J11" s="42"/>
      <c r="K11" s="43"/>
      <c r="L11" s="1">
        <f t="shared" si="1"/>
        <v>583298.4391361008</v>
      </c>
      <c r="M11" s="47">
        <f t="shared" si="2"/>
        <v>0.0014495148400937921</v>
      </c>
      <c r="O11" s="27"/>
      <c r="R11" s="34">
        <v>561090.8125</v>
      </c>
      <c r="S11" s="1">
        <v>602253.5</v>
      </c>
      <c r="T11" s="34">
        <v>7.471292972564697</v>
      </c>
      <c r="U11" s="34">
        <v>74412.4140625</v>
      </c>
      <c r="W11" s="1"/>
      <c r="X11">
        <v>6</v>
      </c>
      <c r="Y11" s="47">
        <f t="shared" si="3"/>
        <v>0.8571428571428571</v>
      </c>
      <c r="Z11" s="34">
        <f t="shared" si="6"/>
        <v>76995.70186609738</v>
      </c>
      <c r="AC11" s="19">
        <f t="shared" si="7"/>
        <v>7.575727280861865</v>
      </c>
      <c r="AD11" s="42"/>
      <c r="AE11" s="34">
        <f t="shared" si="8"/>
        <v>583298.4391361008</v>
      </c>
      <c r="AF11" s="19"/>
      <c r="AH11" s="34"/>
      <c r="AJ11" s="1"/>
    </row>
    <row r="12" spans="1:36" ht="15.75" customHeight="1">
      <c r="A12">
        <v>7</v>
      </c>
      <c r="B12" s="47">
        <f t="shared" si="0"/>
        <v>1</v>
      </c>
      <c r="C12" s="34">
        <f t="shared" si="4"/>
        <v>82666.66666666667</v>
      </c>
      <c r="H12" s="19">
        <f t="shared" si="5"/>
        <v>6.923693413089663</v>
      </c>
      <c r="I12" s="70" t="s">
        <v>48</v>
      </c>
      <c r="J12" s="44"/>
      <c r="K12" s="82">
        <f>M16</f>
        <v>0.0027335777073686784</v>
      </c>
      <c r="L12" s="1">
        <f t="shared" si="1"/>
        <v>572358.6554820788</v>
      </c>
      <c r="M12" s="47">
        <f t="shared" si="2"/>
        <v>0.011060881204089679</v>
      </c>
      <c r="R12" s="34">
        <v>512163.28125</v>
      </c>
      <c r="S12" s="1">
        <v>572237.75</v>
      </c>
      <c r="T12" s="34">
        <v>6.714654445648193</v>
      </c>
      <c r="U12" s="34">
        <v>78915.9921875</v>
      </c>
      <c r="W12" s="1"/>
      <c r="X12">
        <v>7</v>
      </c>
      <c r="Y12" s="47">
        <f t="shared" si="3"/>
        <v>1</v>
      </c>
      <c r="Z12" s="34">
        <f t="shared" si="6"/>
        <v>82666.66666666667</v>
      </c>
      <c r="AC12" s="19">
        <f t="shared" si="7"/>
        <v>6.923693413089663</v>
      </c>
      <c r="AD12" s="45"/>
      <c r="AE12" s="34">
        <f t="shared" si="8"/>
        <v>572358.6554820788</v>
      </c>
      <c r="AF12" s="19"/>
      <c r="AH12" s="34"/>
      <c r="AJ12" s="1"/>
    </row>
    <row r="13" spans="1:36" ht="15">
      <c r="A13">
        <v>8</v>
      </c>
      <c r="B13" s="47">
        <f t="shared" si="0"/>
        <v>1.1428571428571428</v>
      </c>
      <c r="C13" s="34">
        <f t="shared" si="4"/>
        <v>84597.74062060998</v>
      </c>
      <c r="H13" s="19">
        <f t="shared" si="5"/>
        <v>6.3277793274796315</v>
      </c>
      <c r="I13" s="71" t="s">
        <v>45</v>
      </c>
      <c r="J13" s="45"/>
      <c r="K13" s="72"/>
      <c r="L13" s="1">
        <f t="shared" si="1"/>
        <v>535315.8342505797</v>
      </c>
      <c r="M13" s="47">
        <f t="shared" si="2"/>
        <v>0.00047565335837244303</v>
      </c>
      <c r="N13" s="121" t="s">
        <v>76</v>
      </c>
      <c r="R13" s="34">
        <v>523640.875</v>
      </c>
      <c r="S13" s="1">
        <v>553504.6875</v>
      </c>
      <c r="T13" s="34">
        <v>6.431900501251221</v>
      </c>
      <c r="U13" s="34">
        <v>78147.7109375</v>
      </c>
      <c r="W13" s="1"/>
      <c r="X13">
        <v>8</v>
      </c>
      <c r="Y13" s="47">
        <f t="shared" si="3"/>
        <v>1.1428571428571428</v>
      </c>
      <c r="Z13" s="34">
        <f t="shared" si="6"/>
        <v>84597.74062060998</v>
      </c>
      <c r="AC13" s="19">
        <f t="shared" si="7"/>
        <v>6.3277793274796315</v>
      </c>
      <c r="AD13" s="45"/>
      <c r="AE13" s="34">
        <f t="shared" si="8"/>
        <v>535315.8342505797</v>
      </c>
      <c r="AF13" s="19"/>
      <c r="AH13" s="34"/>
      <c r="AJ13" s="1"/>
    </row>
    <row r="14" spans="1:36" ht="15">
      <c r="A14">
        <v>9</v>
      </c>
      <c r="B14" s="47">
        <f t="shared" si="0"/>
        <v>1.2857142857142858</v>
      </c>
      <c r="C14" s="34">
        <f t="shared" si="4"/>
        <v>84190.74793477815</v>
      </c>
      <c r="H14" s="19">
        <f t="shared" si="5"/>
        <v>5.783154860898235</v>
      </c>
      <c r="I14" s="71" t="s">
        <v>46</v>
      </c>
      <c r="J14" s="45"/>
      <c r="K14" s="72"/>
      <c r="L14" s="1">
        <f t="shared" si="1"/>
        <v>486888.1331616703</v>
      </c>
      <c r="M14" s="47">
        <f t="shared" si="2"/>
        <v>0.004752848276799946</v>
      </c>
      <c r="N14" s="122" t="s">
        <v>77</v>
      </c>
      <c r="R14" s="34">
        <v>453321.625</v>
      </c>
      <c r="S14" s="1">
        <v>493065.03125</v>
      </c>
      <c r="T14" s="34">
        <v>5.82548189163208</v>
      </c>
      <c r="U14" s="34">
        <v>77667.90625</v>
      </c>
      <c r="W14" s="1"/>
      <c r="X14">
        <v>9</v>
      </c>
      <c r="Y14" s="47">
        <f t="shared" si="3"/>
        <v>1.2857142857142858</v>
      </c>
      <c r="Z14" s="34">
        <f t="shared" si="6"/>
        <v>84190.74793477815</v>
      </c>
      <c r="AC14" s="19">
        <f t="shared" si="7"/>
        <v>5.783154860898235</v>
      </c>
      <c r="AD14" s="45"/>
      <c r="AE14" s="34">
        <f t="shared" si="8"/>
        <v>486888.1331616703</v>
      </c>
      <c r="AF14" s="19"/>
      <c r="AH14" s="34"/>
      <c r="AJ14" s="1"/>
    </row>
    <row r="15" spans="1:36" ht="15.75" thickBot="1">
      <c r="A15">
        <v>10</v>
      </c>
      <c r="B15" s="47">
        <f t="shared" si="0"/>
        <v>1.4285714285714286</v>
      </c>
      <c r="C15" s="34">
        <f t="shared" si="4"/>
        <v>82460.8904576489</v>
      </c>
      <c r="H15" s="19">
        <f t="shared" si="5"/>
        <v>5.285405576627789</v>
      </c>
      <c r="I15" s="76" t="s">
        <v>47</v>
      </c>
      <c r="J15" s="75"/>
      <c r="K15" s="36"/>
      <c r="L15" s="1">
        <f t="shared" si="1"/>
        <v>435839.2502785507</v>
      </c>
      <c r="M15" s="47">
        <f t="shared" si="2"/>
        <v>0.004687569252891191</v>
      </c>
      <c r="N15" s="123" t="s">
        <v>64</v>
      </c>
      <c r="R15" s="34">
        <v>405999.15625</v>
      </c>
      <c r="S15" s="1">
        <v>441316.65625</v>
      </c>
      <c r="T15" s="34">
        <v>5.379848957061768</v>
      </c>
      <c r="U15" s="34">
        <v>75870.328125</v>
      </c>
      <c r="W15" s="1"/>
      <c r="X15">
        <v>10</v>
      </c>
      <c r="Y15" s="47">
        <f t="shared" si="3"/>
        <v>1.4285714285714286</v>
      </c>
      <c r="Z15" s="34">
        <f t="shared" si="6"/>
        <v>82460.8904576489</v>
      </c>
      <c r="AC15" s="19">
        <f t="shared" si="7"/>
        <v>5.285405576627789</v>
      </c>
      <c r="AD15" s="45"/>
      <c r="AE15" s="34">
        <f t="shared" si="8"/>
        <v>435839.2502785507</v>
      </c>
      <c r="AF15" s="19"/>
      <c r="AH15" s="34"/>
      <c r="AJ15" s="1"/>
    </row>
    <row r="16" spans="1:34" ht="15.75" customHeight="1">
      <c r="A16">
        <v>11</v>
      </c>
      <c r="B16" s="47">
        <f t="shared" si="0"/>
        <v>1.5714285714285714</v>
      </c>
      <c r="C16" s="34">
        <f t="shared" si="4"/>
        <v>80053.25742308448</v>
      </c>
      <c r="E16" s="2"/>
      <c r="H16" s="19">
        <f t="shared" si="5"/>
        <v>4.8304969832865945</v>
      </c>
      <c r="I16" s="73" t="s">
        <v>49</v>
      </c>
      <c r="J16" s="45"/>
      <c r="K16" s="83">
        <f>O9</f>
        <v>0.002332118042341431</v>
      </c>
      <c r="L16" s="109">
        <f t="shared" si="1"/>
        <v>386697.01848447474</v>
      </c>
      <c r="M16" s="93">
        <f>SUM(M6:M15)/10</f>
        <v>0.0027335777073686784</v>
      </c>
      <c r="N16" s="112">
        <f>ABS((R16-L16)/L16)</f>
        <v>0.07474679362089574</v>
      </c>
      <c r="Q16" s="17">
        <f>((AE16-S16)/S16)*((AE16-S16)/S16)</f>
        <v>0.00010025747022474175</v>
      </c>
      <c r="R16" s="34">
        <v>357792.65625</v>
      </c>
      <c r="S16" s="1">
        <v>390608.125</v>
      </c>
      <c r="T16" s="34">
        <v>4.951870918273926</v>
      </c>
      <c r="U16" s="34">
        <v>73536.34375</v>
      </c>
      <c r="W16" s="1"/>
      <c r="X16">
        <v>11</v>
      </c>
      <c r="Y16" s="47">
        <f t="shared" si="3"/>
        <v>1.5714285714285714</v>
      </c>
      <c r="Z16" s="34">
        <f t="shared" si="6"/>
        <v>80053.25742308448</v>
      </c>
      <c r="AC16" s="19">
        <f t="shared" si="7"/>
        <v>4.8304969832865945</v>
      </c>
      <c r="AE16" s="34">
        <f t="shared" si="8"/>
        <v>386697.01848447474</v>
      </c>
      <c r="AF16" s="19"/>
      <c r="AH16" s="34"/>
    </row>
    <row r="17" spans="1:34" ht="12.75">
      <c r="A17">
        <v>12</v>
      </c>
      <c r="B17" s="47">
        <f t="shared" si="0"/>
        <v>1.7142857142857142</v>
      </c>
      <c r="C17" s="34">
        <f t="shared" si="4"/>
        <v>77351.34704723644</v>
      </c>
      <c r="H17" s="19">
        <f t="shared" si="5"/>
        <v>4.414741833384208</v>
      </c>
      <c r="I17" s="73" t="s">
        <v>45</v>
      </c>
      <c r="J17" s="45"/>
      <c r="K17" s="72"/>
      <c r="L17" s="109">
        <f t="shared" si="1"/>
        <v>341486.22767805477</v>
      </c>
      <c r="N17" s="112">
        <f>ABS((R17-L17)/L17)</f>
        <v>0.022192355983385346</v>
      </c>
      <c r="Q17" s="17">
        <f>((AE17-S17)/S17)*((AE17-S17)/S17)</f>
        <v>0.0010492734978101604</v>
      </c>
      <c r="R17" s="34">
        <v>333907.84375</v>
      </c>
      <c r="S17" s="1">
        <v>352918.125</v>
      </c>
      <c r="T17" s="34">
        <v>4.670807361602783</v>
      </c>
      <c r="U17" s="34">
        <v>70020.390625</v>
      </c>
      <c r="W17" s="1"/>
      <c r="X17">
        <v>12</v>
      </c>
      <c r="Y17" s="47">
        <f t="shared" si="3"/>
        <v>1.7142857142857142</v>
      </c>
      <c r="Z17" s="34">
        <f t="shared" si="6"/>
        <v>77351.34704723644</v>
      </c>
      <c r="AC17" s="19">
        <f t="shared" si="7"/>
        <v>4.414741833384208</v>
      </c>
      <c r="AE17" s="34">
        <f t="shared" si="8"/>
        <v>341486.22767805477</v>
      </c>
      <c r="AH17" s="34"/>
    </row>
    <row r="18" spans="1:31" ht="13.5" thickBot="1">
      <c r="A18">
        <v>13</v>
      </c>
      <c r="B18" s="47">
        <f t="shared" si="0"/>
        <v>1.8571428571428572</v>
      </c>
      <c r="C18" s="34">
        <f t="shared" si="4"/>
        <v>74573.86194501437</v>
      </c>
      <c r="H18" s="19">
        <f t="shared" si="5"/>
        <v>4.034770236451306</v>
      </c>
      <c r="I18" s="74" t="s">
        <v>50</v>
      </c>
      <c r="J18" s="75"/>
      <c r="K18" s="36"/>
      <c r="L18" s="109">
        <f t="shared" si="1"/>
        <v>300888.39859297266</v>
      </c>
      <c r="N18" s="112">
        <f>ABS((R18-L18)/L18)</f>
        <v>0.03374566746492633</v>
      </c>
      <c r="Q18" s="17">
        <f>((AE18-S18)/S18)*((AE18-S18)/S18)</f>
        <v>0.0008382161498414771</v>
      </c>
      <c r="R18" s="34">
        <v>290734.71875</v>
      </c>
      <c r="S18" s="1">
        <v>309859.4375</v>
      </c>
      <c r="T18" s="34">
        <v>4.287856101989746</v>
      </c>
      <c r="U18" s="34">
        <v>67641.3984375</v>
      </c>
      <c r="W18" s="1"/>
      <c r="X18">
        <v>13</v>
      </c>
      <c r="Y18" s="47">
        <f t="shared" si="3"/>
        <v>1.8571428571428572</v>
      </c>
      <c r="Z18" s="34">
        <f t="shared" si="6"/>
        <v>74573.86194501437</v>
      </c>
      <c r="AC18" s="19">
        <f t="shared" si="7"/>
        <v>4.034770236451306</v>
      </c>
      <c r="AE18" s="34">
        <f t="shared" si="8"/>
        <v>300888.39859297266</v>
      </c>
    </row>
    <row r="19" spans="1:31" ht="12.75">
      <c r="A19">
        <v>14</v>
      </c>
      <c r="B19" s="47">
        <f t="shared" si="0"/>
        <v>2</v>
      </c>
      <c r="C19" s="34">
        <f t="shared" si="4"/>
        <v>71840.89753165627</v>
      </c>
      <c r="H19" s="19">
        <f t="shared" si="5"/>
        <v>3.687502344497015</v>
      </c>
      <c r="I19" s="78" t="s">
        <v>62</v>
      </c>
      <c r="J19" s="3"/>
      <c r="K19" s="79"/>
      <c r="L19" s="109">
        <f t="shared" si="1"/>
        <v>264913.47807875235</v>
      </c>
      <c r="N19" s="112">
        <f>ABS((R19-L19)/L19)</f>
        <v>0.08682620216444624</v>
      </c>
      <c r="Q19" s="17">
        <f>((AE19-S19)/S19)*((AE19-S19)/S19)</f>
        <v>6.882029800669539E-05</v>
      </c>
      <c r="R19" s="34">
        <v>241912.046875</v>
      </c>
      <c r="S19" s="1">
        <v>267129.53125</v>
      </c>
      <c r="T19" s="34">
        <v>3.86572265625</v>
      </c>
      <c r="U19" s="34">
        <v>63970.01953125</v>
      </c>
      <c r="W19" s="1"/>
      <c r="X19">
        <v>14</v>
      </c>
      <c r="Y19" s="47">
        <f t="shared" si="3"/>
        <v>2</v>
      </c>
      <c r="Z19" s="34">
        <f t="shared" si="6"/>
        <v>71840.89753165627</v>
      </c>
      <c r="AC19" s="19">
        <f t="shared" si="7"/>
        <v>3.687502344497015</v>
      </c>
      <c r="AE19" s="34">
        <f t="shared" si="8"/>
        <v>264913.47807875235</v>
      </c>
    </row>
    <row r="20" spans="1:31" ht="12.75">
      <c r="A20">
        <v>15</v>
      </c>
      <c r="B20" s="47">
        <f t="shared" si="0"/>
        <v>2.142857142857143</v>
      </c>
      <c r="C20" s="34">
        <f t="shared" si="4"/>
        <v>69215.00343977791</v>
      </c>
      <c r="H20" s="19">
        <f t="shared" si="5"/>
        <v>3.3701233883965904</v>
      </c>
      <c r="I20" s="73" t="s">
        <v>45</v>
      </c>
      <c r="J20" s="4"/>
      <c r="K20" s="72"/>
      <c r="L20" s="109">
        <f t="shared" si="1"/>
        <v>233263.101920346</v>
      </c>
      <c r="N20" s="112">
        <f>ABS((R20-L20)/L20)</f>
        <v>0.1505355905253149</v>
      </c>
      <c r="Q20" s="17">
        <f>((AE20-S20)/S20)*((AE20-S20)/S20)</f>
        <v>0.0003609931651911136</v>
      </c>
      <c r="R20" s="34">
        <v>198148.703125</v>
      </c>
      <c r="S20" s="1">
        <v>228913.78125</v>
      </c>
      <c r="T20" s="34">
        <v>3.4621713161468506</v>
      </c>
      <c r="U20" s="34">
        <v>61311.53515625</v>
      </c>
      <c r="W20" s="1"/>
      <c r="X20">
        <v>15</v>
      </c>
      <c r="Y20" s="47">
        <f t="shared" si="3"/>
        <v>2.142857142857143</v>
      </c>
      <c r="Z20" s="34">
        <f t="shared" si="6"/>
        <v>69215.00343977791</v>
      </c>
      <c r="AC20" s="19">
        <f t="shared" si="7"/>
        <v>3.3701233883965904</v>
      </c>
      <c r="AE20" s="34">
        <f t="shared" si="8"/>
        <v>233263.101920346</v>
      </c>
    </row>
    <row r="21" spans="9:31" ht="12.75">
      <c r="I21" s="73" t="s">
        <v>63</v>
      </c>
      <c r="J21" s="4"/>
      <c r="K21" s="72"/>
      <c r="L21" s="1"/>
      <c r="Q21" s="94">
        <f>SUM(Q16:Q20)/5</f>
        <v>0.00048351211621483774</v>
      </c>
      <c r="S21" s="34"/>
      <c r="W21" s="1"/>
      <c r="X21">
        <v>16</v>
      </c>
      <c r="Y21" s="47">
        <f t="shared" si="3"/>
        <v>2.2857142857142856</v>
      </c>
      <c r="Z21" s="34">
        <f t="shared" si="6"/>
        <v>66725.63930436686</v>
      </c>
      <c r="AC21" s="19">
        <f t="shared" si="7"/>
        <v>3.0800608628675827</v>
      </c>
      <c r="AE21" s="34">
        <f t="shared" si="8"/>
        <v>205519.0301711993</v>
      </c>
    </row>
    <row r="22" spans="9:31" ht="16.5" thickBot="1">
      <c r="I22" s="74" t="s">
        <v>64</v>
      </c>
      <c r="J22" s="5"/>
      <c r="K22" s="84">
        <f>Q21</f>
        <v>0.00048351211621483774</v>
      </c>
      <c r="L22" s="1"/>
      <c r="O22" t="s">
        <v>93</v>
      </c>
      <c r="W22" s="1"/>
      <c r="X22">
        <v>17</v>
      </c>
      <c r="Y22" s="47">
        <f t="shared" si="3"/>
        <v>2.4285714285714284</v>
      </c>
      <c r="Z22" s="34">
        <f t="shared" si="6"/>
        <v>64383.499802945866</v>
      </c>
      <c r="AC22" s="19">
        <f t="shared" si="7"/>
        <v>2.8149636751080918</v>
      </c>
      <c r="AE22" s="34">
        <f t="shared" si="8"/>
        <v>181237.21322162158</v>
      </c>
    </row>
    <row r="23" spans="9:31" ht="12.75">
      <c r="I23" s="73" t="s">
        <v>66</v>
      </c>
      <c r="L23" s="1"/>
      <c r="N23" s="102">
        <v>59000</v>
      </c>
      <c r="O23" s="103">
        <v>12</v>
      </c>
      <c r="Q23" s="102">
        <v>57000</v>
      </c>
      <c r="R23" s="103">
        <v>13</v>
      </c>
      <c r="T23" s="102">
        <v>62000</v>
      </c>
      <c r="U23" s="103">
        <v>13</v>
      </c>
      <c r="W23" s="1"/>
      <c r="X23">
        <v>18</v>
      </c>
      <c r="Y23" s="47">
        <f t="shared" si="3"/>
        <v>2.5714285714285716</v>
      </c>
      <c r="Z23" s="34">
        <f t="shared" si="6"/>
        <v>62188.85487611995</v>
      </c>
      <c r="AC23" s="19">
        <f t="shared" si="7"/>
        <v>2.572683088086991</v>
      </c>
      <c r="AE23" s="34">
        <f t="shared" si="8"/>
        <v>159992.21520729</v>
      </c>
    </row>
    <row r="24" spans="9:31" ht="12.75">
      <c r="I24" s="73" t="s">
        <v>67</v>
      </c>
      <c r="K24" s="86">
        <f>K12+I27*K16+J27*K22</f>
        <v>0.005549207865924947</v>
      </c>
      <c r="L24" s="86">
        <v>0.007640235967561431</v>
      </c>
      <c r="N24" s="102">
        <v>2.2</v>
      </c>
      <c r="O24" s="102">
        <v>0.08</v>
      </c>
      <c r="Q24" s="102">
        <v>2.2</v>
      </c>
      <c r="R24" s="102">
        <v>0.09</v>
      </c>
      <c r="T24" s="102">
        <v>2.3</v>
      </c>
      <c r="U24" s="102">
        <v>0.09</v>
      </c>
      <c r="W24" s="1"/>
      <c r="X24">
        <v>19</v>
      </c>
      <c r="Y24" s="47">
        <f t="shared" si="3"/>
        <v>2.7142857142857144</v>
      </c>
      <c r="Z24" s="34">
        <f t="shared" si="6"/>
        <v>60136.39401961108</v>
      </c>
      <c r="AC24" s="19">
        <f t="shared" si="7"/>
        <v>2.351255304022587</v>
      </c>
      <c r="AE24" s="34">
        <f t="shared" si="8"/>
        <v>141396.01540340274</v>
      </c>
    </row>
    <row r="25" spans="12:31" ht="13.5" thickBot="1">
      <c r="L25" s="1"/>
      <c r="N25" s="102">
        <v>0.5</v>
      </c>
      <c r="O25" s="149" t="s">
        <v>90</v>
      </c>
      <c r="Q25" s="102">
        <v>0.5</v>
      </c>
      <c r="R25" s="149" t="s">
        <v>90</v>
      </c>
      <c r="T25" s="102">
        <v>0.5</v>
      </c>
      <c r="U25" s="149" t="s">
        <v>90</v>
      </c>
      <c r="W25" s="1"/>
      <c r="X25">
        <v>20</v>
      </c>
      <c r="Y25" s="47">
        <f t="shared" si="3"/>
        <v>2.857142857142857</v>
      </c>
      <c r="Z25" s="34">
        <f t="shared" si="6"/>
        <v>58218.03168885809</v>
      </c>
      <c r="AC25" s="19">
        <f t="shared" si="7"/>
        <v>2.148885546880625</v>
      </c>
      <c r="AE25" s="34">
        <f t="shared" si="8"/>
        <v>125103.8868640254</v>
      </c>
    </row>
    <row r="26" spans="9:31" ht="16.5" thickBot="1">
      <c r="I26" s="131" t="s">
        <v>88</v>
      </c>
      <c r="J26" s="132"/>
      <c r="L26" s="1"/>
      <c r="N26" s="100">
        <v>3</v>
      </c>
      <c r="Q26" s="100">
        <v>3</v>
      </c>
      <c r="T26" s="100">
        <v>3</v>
      </c>
      <c r="W26" s="1"/>
      <c r="X26">
        <v>21</v>
      </c>
      <c r="Y26" s="47">
        <f t="shared" si="3"/>
        <v>3</v>
      </c>
      <c r="Z26" s="34">
        <f t="shared" si="6"/>
        <v>56424.52051172928</v>
      </c>
      <c r="AC26" s="19">
        <f t="shared" si="7"/>
        <v>1.9639335148728212</v>
      </c>
      <c r="AE26" s="34">
        <f t="shared" si="8"/>
        <v>110814.00689361407</v>
      </c>
    </row>
    <row r="27" spans="9:31" ht="16.5" thickBot="1">
      <c r="I27" s="133">
        <v>1</v>
      </c>
      <c r="J27" s="134">
        <v>1</v>
      </c>
      <c r="L27" s="1"/>
      <c r="N27" s="100">
        <v>0.25</v>
      </c>
      <c r="Q27" s="100">
        <v>0.25</v>
      </c>
      <c r="T27" s="100">
        <v>0.25</v>
      </c>
      <c r="W27" s="1"/>
      <c r="X27">
        <v>22</v>
      </c>
      <c r="Y27" s="47">
        <f t="shared" si="3"/>
        <v>3.142857142857143</v>
      </c>
      <c r="Z27" s="34">
        <f t="shared" si="6"/>
        <v>54746.364904609494</v>
      </c>
      <c r="AC27" s="19">
        <f t="shared" si="7"/>
        <v>1.7949000850416068</v>
      </c>
      <c r="AE27" s="34">
        <f t="shared" si="8"/>
        <v>98264.25502300242</v>
      </c>
    </row>
    <row r="28" spans="12:31" ht="12.75">
      <c r="L28" s="1"/>
      <c r="N28" s="151" t="s">
        <v>101</v>
      </c>
      <c r="O28" s="4"/>
      <c r="P28" s="4"/>
      <c r="Q28" s="151" t="s">
        <v>101</v>
      </c>
      <c r="R28" s="4"/>
      <c r="T28" s="151" t="s">
        <v>92</v>
      </c>
      <c r="U28" s="4"/>
      <c r="W28" s="1"/>
      <c r="X28">
        <v>23</v>
      </c>
      <c r="Y28" s="47">
        <f t="shared" si="3"/>
        <v>3.2857142857142856</v>
      </c>
      <c r="Z28" s="34">
        <f t="shared" si="6"/>
        <v>53174.32315777819</v>
      </c>
      <c r="AC28" s="19">
        <f t="shared" si="7"/>
        <v>1.640415162165504</v>
      </c>
      <c r="AE28" s="34">
        <f t="shared" si="8"/>
        <v>87227.96594590764</v>
      </c>
    </row>
    <row r="29" spans="12:31" ht="12.75">
      <c r="L29" s="1"/>
      <c r="N29" s="4"/>
      <c r="O29" s="4"/>
      <c r="P29" s="4"/>
      <c r="R29" s="4"/>
      <c r="W29" s="1"/>
      <c r="X29">
        <v>24</v>
      </c>
      <c r="Y29" s="47">
        <f t="shared" si="3"/>
        <v>3.4285714285714284</v>
      </c>
      <c r="Z29" s="34">
        <f t="shared" si="6"/>
        <v>51699.66756349856</v>
      </c>
      <c r="AC29" s="19">
        <f t="shared" si="7"/>
        <v>1.4992265734948127</v>
      </c>
      <c r="AE29" s="34">
        <f t="shared" si="8"/>
        <v>77509.51545204486</v>
      </c>
    </row>
    <row r="30" spans="12:31" ht="13.5" thickBot="1">
      <c r="L30" s="1"/>
      <c r="N30" s="4"/>
      <c r="O30" s="4"/>
      <c r="P30" s="4"/>
      <c r="R30" s="46"/>
      <c r="W30" s="1"/>
      <c r="X30">
        <v>25</v>
      </c>
      <c r="Y30" s="47">
        <f t="shared" si="3"/>
        <v>3.5714285714285716</v>
      </c>
      <c r="Z30" s="34">
        <f t="shared" si="6"/>
        <v>50314.30305485891</v>
      </c>
      <c r="AC30" s="19">
        <f t="shared" si="7"/>
        <v>1.3701899193042364</v>
      </c>
      <c r="AE30" s="34">
        <f t="shared" si="8"/>
        <v>68940.15084258602</v>
      </c>
    </row>
    <row r="31" spans="9:31" ht="16.5" customHeight="1" thickBot="1">
      <c r="I31" s="160" t="s">
        <v>88</v>
      </c>
      <c r="J31" s="163" t="s">
        <v>94</v>
      </c>
      <c r="K31" s="164"/>
      <c r="L31" s="1" t="s">
        <v>102</v>
      </c>
      <c r="N31" s="4"/>
      <c r="O31" s="4"/>
      <c r="P31" s="4"/>
      <c r="R31" s="4"/>
      <c r="W31" s="1"/>
      <c r="X31">
        <v>26</v>
      </c>
      <c r="Y31" s="47">
        <f t="shared" si="3"/>
        <v>3.7142857142857144</v>
      </c>
      <c r="Z31" s="34">
        <f t="shared" si="6"/>
        <v>49010.804190033574</v>
      </c>
      <c r="AC31" s="19">
        <f t="shared" si="7"/>
        <v>1.2522592969964095</v>
      </c>
      <c r="AE31" s="34">
        <f t="shared" si="8"/>
        <v>61374.235200240124</v>
      </c>
    </row>
    <row r="32" spans="9:31" ht="15.75">
      <c r="I32" s="161"/>
      <c r="J32" s="152" t="s">
        <v>95</v>
      </c>
      <c r="K32" s="160" t="s">
        <v>96</v>
      </c>
      <c r="N32" s="4"/>
      <c r="O32" s="4"/>
      <c r="P32" s="4"/>
      <c r="R32" s="4"/>
      <c r="W32" s="1"/>
      <c r="X32">
        <v>27</v>
      </c>
      <c r="Y32" s="47">
        <f t="shared" si="3"/>
        <v>3.857142857142857</v>
      </c>
      <c r="Z32" s="34">
        <f t="shared" si="6"/>
        <v>47782.40622227653</v>
      </c>
      <c r="AC32" s="19">
        <f t="shared" si="7"/>
        <v>1.1444788235708436</v>
      </c>
      <c r="AE32" s="34">
        <f t="shared" si="8"/>
        <v>54685.952060655196</v>
      </c>
    </row>
    <row r="33" spans="9:31" ht="15.75">
      <c r="I33" s="161"/>
      <c r="J33" s="152" t="s">
        <v>97</v>
      </c>
      <c r="K33" s="161"/>
      <c r="L33" s="1"/>
      <c r="N33" s="4"/>
      <c r="O33" s="4"/>
      <c r="P33" s="4"/>
      <c r="R33" s="35"/>
      <c r="W33" s="1"/>
      <c r="X33">
        <v>28</v>
      </c>
      <c r="Y33" s="47">
        <f t="shared" si="3"/>
        <v>4</v>
      </c>
      <c r="Z33" s="34">
        <f t="shared" si="6"/>
        <v>46622.971596226795</v>
      </c>
      <c r="AC33" s="19">
        <f t="shared" si="7"/>
        <v>1.0459748877439217</v>
      </c>
      <c r="AE33" s="34">
        <f t="shared" si="8"/>
        <v>48766.45748165137</v>
      </c>
    </row>
    <row r="34" spans="9:31" ht="16.5" thickBot="1">
      <c r="I34" s="162"/>
      <c r="J34" s="153" t="s">
        <v>98</v>
      </c>
      <c r="K34" s="162"/>
      <c r="L34" s="1"/>
      <c r="W34" s="1"/>
      <c r="X34">
        <v>29</v>
      </c>
      <c r="Y34" s="47">
        <f t="shared" si="3"/>
        <v>4.142857142857143</v>
      </c>
      <c r="Z34" s="34">
        <f t="shared" si="6"/>
        <v>45526.94454807339</v>
      </c>
      <c r="AC34" s="19">
        <f t="shared" si="7"/>
        <v>0.9559490689197423</v>
      </c>
      <c r="AE34" s="34">
        <f t="shared" si="8"/>
        <v>43521.4402514915</v>
      </c>
    </row>
    <row r="35" spans="9:31" ht="16.5" thickBot="1">
      <c r="I35" s="154"/>
      <c r="J35" s="155">
        <v>6627952.179114112</v>
      </c>
      <c r="K35" s="156">
        <v>0.39096142219402263</v>
      </c>
      <c r="L35" s="150">
        <v>0.0027354160306082816</v>
      </c>
      <c r="W35" s="1"/>
      <c r="X35">
        <v>30</v>
      </c>
      <c r="Y35" s="47">
        <f t="shared" si="3"/>
        <v>4.285714285714286</v>
      </c>
      <c r="Z35" s="34">
        <f t="shared" si="6"/>
        <v>44489.30125009982</v>
      </c>
      <c r="AC35" s="19">
        <f t="shared" si="7"/>
        <v>0.8736716656167471</v>
      </c>
      <c r="AE35" s="34">
        <f t="shared" si="8"/>
        <v>38869.04192529994</v>
      </c>
    </row>
    <row r="36" spans="9:31" ht="16.5" thickBot="1">
      <c r="I36" s="154"/>
      <c r="J36" s="157">
        <v>7423223.576693072</v>
      </c>
      <c r="K36" s="156">
        <v>0.43787190498348294</v>
      </c>
      <c r="L36" s="150">
        <v>0.005549207865924947</v>
      </c>
      <c r="W36" s="1"/>
      <c r="X36">
        <v>31</v>
      </c>
      <c r="Y36" s="47">
        <f t="shared" si="3"/>
        <v>4.428571428571429</v>
      </c>
      <c r="Z36" s="34">
        <f t="shared" si="6"/>
        <v>43505.499766513</v>
      </c>
      <c r="AC36" s="19">
        <f t="shared" si="7"/>
        <v>0.7984757808950016</v>
      </c>
      <c r="AE36" s="34">
        <f t="shared" si="8"/>
        <v>34738.08789929378</v>
      </c>
    </row>
    <row r="37" spans="12:31" ht="12.75">
      <c r="L37" s="1"/>
      <c r="W37" s="1"/>
      <c r="X37">
        <v>32</v>
      </c>
      <c r="Y37" s="47">
        <f t="shared" si="3"/>
        <v>4.571428571428571</v>
      </c>
      <c r="Z37" s="34">
        <f t="shared" si="6"/>
        <v>42571.43216574075</v>
      </c>
      <c r="AC37" s="19">
        <f t="shared" si="7"/>
        <v>0.7297519168437384</v>
      </c>
      <c r="AE37" s="34">
        <f t="shared" si="8"/>
        <v>31066.584225732495</v>
      </c>
    </row>
    <row r="38" spans="12:31" ht="12.75">
      <c r="L38" s="1"/>
      <c r="W38" s="1"/>
      <c r="X38">
        <v>33</v>
      </c>
      <c r="Y38" s="47">
        <f t="shared" si="3"/>
        <v>4.714285714285714</v>
      </c>
      <c r="Z38" s="34">
        <f t="shared" si="6"/>
        <v>41683.37997668103</v>
      </c>
      <c r="AC38" s="19">
        <f t="shared" si="7"/>
        <v>0.6669430343149487</v>
      </c>
      <c r="AE38" s="34">
        <f t="shared" si="8"/>
        <v>27800.439922150625</v>
      </c>
    </row>
    <row r="39" spans="8:31" ht="12.75">
      <c r="H39" s="149" t="s">
        <v>99</v>
      </c>
      <c r="I39" s="151">
        <v>7120242</v>
      </c>
      <c r="L39" s="1"/>
      <c r="W39" s="1"/>
      <c r="X39">
        <v>34</v>
      </c>
      <c r="Y39" s="47">
        <f t="shared" si="3"/>
        <v>4.857142857142857</v>
      </c>
      <c r="Z39" s="34">
        <f t="shared" si="6"/>
        <v>40837.97348683551</v>
      </c>
      <c r="AC39" s="19">
        <f t="shared" si="7"/>
        <v>0.6095400378598503</v>
      </c>
      <c r="AE39" s="34">
        <f t="shared" si="8"/>
        <v>24892.37990528528</v>
      </c>
    </row>
    <row r="40" spans="8:31" ht="12.75">
      <c r="H40" s="149" t="s">
        <v>91</v>
      </c>
      <c r="I40" s="151">
        <v>0.42</v>
      </c>
      <c r="L40" s="1"/>
      <c r="W40" s="1"/>
      <c r="X40">
        <v>35</v>
      </c>
      <c r="Y40" s="47">
        <f t="shared" si="3"/>
        <v>5</v>
      </c>
      <c r="Z40" s="34">
        <f t="shared" si="6"/>
        <v>40032.15497806822</v>
      </c>
      <c r="AC40" s="19">
        <f t="shared" si="7"/>
        <v>0.5570776492715225</v>
      </c>
      <c r="AE40" s="34">
        <f t="shared" si="8"/>
        <v>22301.01879045552</v>
      </c>
    </row>
    <row r="41" spans="12:31" ht="12.75">
      <c r="L41" s="1"/>
      <c r="W41" s="1"/>
      <c r="X41">
        <v>36</v>
      </c>
      <c r="Y41" s="47">
        <f t="shared" si="3"/>
        <v>5.142857142857143</v>
      </c>
      <c r="Z41" s="34">
        <f t="shared" si="6"/>
        <v>39263.14576970392</v>
      </c>
      <c r="AC41" s="19">
        <f t="shared" si="7"/>
        <v>0.5091306362868321</v>
      </c>
      <c r="AE41" s="34">
        <f t="shared" si="8"/>
        <v>19990.070388351996</v>
      </c>
    </row>
    <row r="42" spans="12:31" ht="13.5" thickBot="1">
      <c r="L42" s="1"/>
      <c r="W42" s="1"/>
      <c r="X42">
        <v>37</v>
      </c>
      <c r="Y42" s="47">
        <f t="shared" si="3"/>
        <v>5.285714285714286</v>
      </c>
      <c r="Z42" s="34">
        <f t="shared" si="6"/>
        <v>38528.416820091414</v>
      </c>
      <c r="AC42" s="19">
        <f t="shared" si="7"/>
        <v>0.46531036587951885</v>
      </c>
      <c r="AE42" s="34">
        <f t="shared" si="8"/>
        <v>17927.671727315344</v>
      </c>
    </row>
    <row r="43" spans="9:31" ht="16.5" thickBot="1">
      <c r="I43" s="160" t="s">
        <v>88</v>
      </c>
      <c r="J43" s="163" t="s">
        <v>100</v>
      </c>
      <c r="K43" s="164"/>
      <c r="L43" s="1"/>
      <c r="W43" s="1"/>
      <c r="X43">
        <v>38</v>
      </c>
      <c r="Y43" s="47">
        <f t="shared" si="3"/>
        <v>5.428571428571429</v>
      </c>
      <c r="Z43" s="34">
        <f t="shared" si="6"/>
        <v>37825.66258399383</v>
      </c>
      <c r="AC43" s="19">
        <f t="shared" si="7"/>
        <v>0.42526165420725764</v>
      </c>
      <c r="AE43" s="34">
        <f t="shared" si="8"/>
        <v>16085.803841954787</v>
      </c>
    </row>
    <row r="44" spans="9:31" ht="15.75">
      <c r="I44" s="161"/>
      <c r="J44" s="158" t="s">
        <v>95</v>
      </c>
      <c r="K44" s="160" t="s">
        <v>96</v>
      </c>
      <c r="L44" s="1"/>
      <c r="W44" s="1"/>
      <c r="X44">
        <v>39</v>
      </c>
      <c r="Y44" s="47">
        <f t="shared" si="3"/>
        <v>5.571428571428571</v>
      </c>
      <c r="Z44" s="34">
        <f t="shared" si="6"/>
        <v>37152.77780777299</v>
      </c>
      <c r="AC44" s="19">
        <f t="shared" si="7"/>
        <v>0.38865988768004217</v>
      </c>
      <c r="AE44" s="34">
        <f t="shared" si="8"/>
        <v>14439.794449770614</v>
      </c>
    </row>
    <row r="45" spans="9:31" ht="15.75">
      <c r="I45" s="161"/>
      <c r="J45" s="158" t="s">
        <v>97</v>
      </c>
      <c r="K45" s="161"/>
      <c r="L45" s="1"/>
      <c r="S45" s="27"/>
      <c r="W45" s="1"/>
      <c r="X45">
        <v>40</v>
      </c>
      <c r="Y45" s="47">
        <f t="shared" si="3"/>
        <v>5.714285714285714</v>
      </c>
      <c r="Z45" s="34">
        <f t="shared" si="6"/>
        <v>36507.83695091738</v>
      </c>
      <c r="AC45" s="19">
        <f t="shared" si="7"/>
        <v>0.3552083918148034</v>
      </c>
      <c r="AE45" s="34">
        <f t="shared" si="8"/>
        <v>12967.890051972417</v>
      </c>
    </row>
    <row r="46" spans="9:31" ht="16.5" thickBot="1">
      <c r="I46" s="162"/>
      <c r="J46" s="159"/>
      <c r="K46" s="162"/>
      <c r="L46" s="1"/>
      <c r="W46" s="1"/>
      <c r="X46">
        <v>41</v>
      </c>
      <c r="Y46" s="47">
        <f t="shared" si="3"/>
        <v>5.857142857142857</v>
      </c>
      <c r="Z46" s="34">
        <f t="shared" si="6"/>
        <v>35889.07594091565</v>
      </c>
      <c r="AC46" s="19">
        <f t="shared" si="7"/>
        <v>0.32463602654959</v>
      </c>
      <c r="AE46" s="34">
        <f t="shared" si="8"/>
        <v>11650.887009995346</v>
      </c>
    </row>
    <row r="47" spans="9:31" ht="16.5" thickBot="1">
      <c r="I47" s="154"/>
      <c r="J47" s="156">
        <f>ABS((J35-I39)/I39)</f>
        <v>0.06913947881067642</v>
      </c>
      <c r="K47" s="156">
        <f>ABS((K35-I40)/I40)</f>
        <v>0.06913947096661274</v>
      </c>
      <c r="L47" s="1"/>
      <c r="W47" s="1"/>
      <c r="X47">
        <v>42</v>
      </c>
      <c r="Y47" s="47">
        <f t="shared" si="3"/>
        <v>6</v>
      </c>
      <c r="Z47" s="34">
        <f t="shared" si="6"/>
        <v>35294.87599263244</v>
      </c>
      <c r="AC47" s="19">
        <f t="shared" si="7"/>
        <v>0.29669498852620874</v>
      </c>
      <c r="AE47" s="34">
        <f t="shared" si="8"/>
        <v>10471.812827668042</v>
      </c>
    </row>
    <row r="48" spans="9:31" ht="16.5" thickBot="1">
      <c r="I48" s="154"/>
      <c r="J48" s="156">
        <f>ABS((J36-I39)/I39)</f>
        <v>0.04255214593732516</v>
      </c>
      <c r="K48" s="156">
        <f>ABS((K36-I40)/I40)</f>
        <v>0.04255215472257847</v>
      </c>
      <c r="L48" s="1"/>
      <c r="W48" s="1"/>
      <c r="X48">
        <v>43</v>
      </c>
      <c r="Y48" s="47">
        <f t="shared" si="3"/>
        <v>6.142857142857143</v>
      </c>
      <c r="Z48" s="34">
        <f t="shared" si="6"/>
        <v>34723.74924950198</v>
      </c>
      <c r="AC48" s="19">
        <f t="shared" si="7"/>
        <v>0.27115880252779145</v>
      </c>
      <c r="AE48" s="34">
        <f t="shared" si="8"/>
        <v>9415.650265770255</v>
      </c>
    </row>
    <row r="49" spans="12:31" ht="12.75">
      <c r="L49" s="1"/>
      <c r="W49" s="1"/>
      <c r="X49">
        <v>44</v>
      </c>
      <c r="Y49" s="47">
        <f t="shared" si="3"/>
        <v>6.285714285714286</v>
      </c>
      <c r="Z49" s="34">
        <f t="shared" si="6"/>
        <v>34174.32602986504</v>
      </c>
      <c r="AC49" s="19">
        <f t="shared" si="7"/>
        <v>0.24782048579095128</v>
      </c>
      <c r="AE49" s="34">
        <f t="shared" si="8"/>
        <v>8469.098078299507</v>
      </c>
    </row>
    <row r="50" spans="12:31" ht="12.75">
      <c r="L50" s="1"/>
      <c r="W50" s="1"/>
      <c r="X50">
        <v>45</v>
      </c>
      <c r="Y50" s="47">
        <f t="shared" si="3"/>
        <v>6.428571428571429</v>
      </c>
      <c r="Z50" s="34">
        <f t="shared" si="6"/>
        <v>33645.34348644433</v>
      </c>
      <c r="AC50" s="19">
        <f t="shared" si="7"/>
        <v>0.2264908703134157</v>
      </c>
      <c r="AE50" s="34">
        <f t="shared" si="8"/>
        <v>7620.363128238589</v>
      </c>
    </row>
    <row r="51" spans="12:31" ht="12.75">
      <c r="L51" s="1"/>
      <c r="W51" s="1"/>
      <c r="X51">
        <v>46</v>
      </c>
      <c r="Y51" s="47">
        <f t="shared" si="3"/>
        <v>6.571428571428571</v>
      </c>
      <c r="Z51" s="34">
        <f t="shared" si="6"/>
        <v>33135.63550968319</v>
      </c>
      <c r="AC51" s="19">
        <f t="shared" si="7"/>
        <v>0.20699706955865207</v>
      </c>
      <c r="AE51" s="34">
        <f t="shared" si="8"/>
        <v>6858.979448468033</v>
      </c>
    </row>
    <row r="52" spans="12:31" ht="12.75">
      <c r="L52" s="1"/>
      <c r="W52" s="1"/>
      <c r="X52">
        <v>47</v>
      </c>
      <c r="Y52" s="47">
        <f t="shared" si="3"/>
        <v>6.714285714285714</v>
      </c>
      <c r="Z52" s="34">
        <f t="shared" si="6"/>
        <v>32644.123726224345</v>
      </c>
      <c r="AC52" s="19">
        <f t="shared" si="7"/>
        <v>0.18918107712940976</v>
      </c>
      <c r="AE52" s="34">
        <f t="shared" si="8"/>
        <v>6175.650488472843</v>
      </c>
    </row>
    <row r="53" spans="12:31" ht="12.75">
      <c r="L53" s="1"/>
      <c r="W53" s="1"/>
      <c r="X53">
        <v>48</v>
      </c>
      <c r="Y53" s="47">
        <f t="shared" si="3"/>
        <v>6.857142857142857</v>
      </c>
      <c r="Z53" s="34">
        <f t="shared" si="6"/>
        <v>32169.80946215141</v>
      </c>
      <c r="AC53" s="19">
        <f t="shared" si="7"/>
        <v>0.17289848605176897</v>
      </c>
      <c r="AE53" s="34">
        <f t="shared" si="8"/>
        <v>5562.111352579851</v>
      </c>
    </row>
    <row r="54" spans="12:31" ht="12.75">
      <c r="L54" s="1"/>
      <c r="W54" s="1"/>
      <c r="X54">
        <v>49</v>
      </c>
      <c r="Y54" s="47">
        <f t="shared" si="3"/>
        <v>7</v>
      </c>
      <c r="Z54" s="34">
        <f t="shared" si="6"/>
        <v>31711.766556848826</v>
      </c>
      <c r="AC54" s="19">
        <f t="shared" si="7"/>
        <v>0.15801731828889415</v>
      </c>
      <c r="AE54" s="34">
        <f t="shared" si="8"/>
        <v>5011.00830951669</v>
      </c>
    </row>
    <row r="55" spans="12:31" ht="12.75">
      <c r="L55" s="1"/>
      <c r="W55" s="1"/>
      <c r="X55">
        <v>50</v>
      </c>
      <c r="Y55" s="47">
        <f t="shared" si="3"/>
        <v>7.142857142857143</v>
      </c>
      <c r="Z55" s="34">
        <f t="shared" si="6"/>
        <v>31269.134927613515</v>
      </c>
      <c r="AC55" s="19">
        <f t="shared" si="7"/>
        <v>0.14441695499715</v>
      </c>
      <c r="AE55" s="34">
        <f t="shared" si="8"/>
        <v>4515.793251640972</v>
      </c>
    </row>
    <row r="56" spans="12:31" ht="12.75">
      <c r="L56" s="1"/>
      <c r="AE56" s="77">
        <f>SUM(AE6:AE55)</f>
        <v>7423223.576693072</v>
      </c>
    </row>
  </sheetData>
  <sheetProtection/>
  <mergeCells count="6">
    <mergeCell ref="I31:I34"/>
    <mergeCell ref="J31:K31"/>
    <mergeCell ref="K32:K34"/>
    <mergeCell ref="I43:I46"/>
    <mergeCell ref="J43:K43"/>
    <mergeCell ref="K44:K46"/>
  </mergeCells>
  <printOptions/>
  <pageMargins left="0.7" right="0.7" top="0.75" bottom="0.75" header="0.3" footer="0.3"/>
  <pageSetup orientation="portrait" paperSize="9"/>
  <drawing r:id="rId19"/>
  <legacyDrawing r:id="rId18"/>
  <oleObjects>
    <oleObject progId="Equation.DSMT4" shapeId="836107" r:id="rId1"/>
    <oleObject progId="Equation.DSMT4" shapeId="836108" r:id="rId2"/>
    <oleObject progId="Equation.DSMT4" shapeId="836109" r:id="rId3"/>
    <oleObject progId="Equation.DSMT4" shapeId="836110" r:id="rId4"/>
    <oleObject progId="Equation.DSMT4" shapeId="836111" r:id="rId5"/>
    <oleObject progId="Equation.DSMT4" shapeId="836112" r:id="rId6"/>
    <oleObject progId="Equation.DSMT4" shapeId="836113" r:id="rId7"/>
    <oleObject progId="Equation.DSMT4" shapeId="836114" r:id="rId8"/>
    <oleObject progId="Equation.DSMT4" shapeId="836115" r:id="rId9"/>
    <oleObject progId="Equation.DSMT4" shapeId="836116" r:id="rId10"/>
    <oleObject progId="Equation.DSMT4" shapeId="836117" r:id="rId11"/>
    <oleObject progId="Equation.DSMT4" shapeId="836118" r:id="rId12"/>
    <oleObject progId="Equation.DSMT4" shapeId="836119" r:id="rId13"/>
    <oleObject progId="Equation.DSMT4" shapeId="836120" r:id="rId14"/>
    <oleObject progId="Equation.DSMT4" shapeId="836121" r:id="rId15"/>
    <oleObject progId="Equation.DSMT4" shapeId="836122" r:id="rId16"/>
    <oleObject progId="Equation.DSMT4" shapeId="893565" r:id="rId1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"TomskNIPIneft VNC"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SergeevVL</dc:creator>
  <cp:keywords/>
  <dc:description/>
  <cp:lastModifiedBy>Чеканцева Лилия Васильевна</cp:lastModifiedBy>
  <cp:lastPrinted>2002-04-29T06:28:15Z</cp:lastPrinted>
  <dcterms:created xsi:type="dcterms:W3CDTF">2002-03-21T03:03:11Z</dcterms:created>
  <dcterms:modified xsi:type="dcterms:W3CDTF">2023-02-02T09:59:37Z</dcterms:modified>
  <cp:category/>
  <cp:version/>
  <cp:contentType/>
  <cp:contentStatus/>
</cp:coreProperties>
</file>